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ausgangss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Gertrud Anzengruber</author>
  </authors>
  <commentList>
    <comment ref="D5" authorId="0">
      <text>
        <r>
          <rPr>
            <sz val="10"/>
            <rFont val="Tahoma"/>
            <family val="2"/>
          </rPr>
          <t>kg Lebendgewicht je Stück Vieh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10"/>
            <rFont val="Tahoma"/>
            <family val="2"/>
          </rPr>
          <t>Anzahl an Stück Vieh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10"/>
            <rFont val="Tahoma"/>
            <family val="2"/>
          </rPr>
          <t>Ertrag in kg je Hektar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>Anzahl der Hektar</t>
        </r>
      </text>
    </comment>
  </commentList>
</comments>
</file>

<file path=xl/sharedStrings.xml><?xml version="1.0" encoding="utf-8"?>
<sst xmlns="http://schemas.openxmlformats.org/spreadsheetml/2006/main" count="103" uniqueCount="82">
  <si>
    <t>Methanertrag der Substrate</t>
  </si>
  <si>
    <t>Tagesmengen</t>
  </si>
  <si>
    <t>kg/Stk</t>
  </si>
  <si>
    <t>Stk:</t>
  </si>
  <si>
    <t>FS</t>
  </si>
  <si>
    <t>TS</t>
  </si>
  <si>
    <t xml:space="preserve">oTS in % </t>
  </si>
  <si>
    <t>OTS</t>
  </si>
  <si>
    <t>Abbau-</t>
  </si>
  <si>
    <t>S. CH4</t>
  </si>
  <si>
    <t>Biogas</t>
  </si>
  <si>
    <t>[kg TS/ha]</t>
  </si>
  <si>
    <t>kg/ha</t>
  </si>
  <si>
    <t>ha:</t>
  </si>
  <si>
    <t>[kg]</t>
  </si>
  <si>
    <t>[kg/m³]</t>
  </si>
  <si>
    <t>[m³]</t>
  </si>
  <si>
    <t>[%]</t>
  </si>
  <si>
    <t>der TS</t>
  </si>
  <si>
    <t>[Nl/kg OTS]</t>
  </si>
  <si>
    <t>grad [%]</t>
  </si>
  <si>
    <t xml:space="preserve"> [Nm³]</t>
  </si>
  <si>
    <t>[Nm³]</t>
  </si>
  <si>
    <t>Rinder:</t>
  </si>
  <si>
    <t>Milchkühe</t>
  </si>
  <si>
    <t>Mastrinder</t>
  </si>
  <si>
    <t>Mastkälber</t>
  </si>
  <si>
    <t>Schweine:</t>
  </si>
  <si>
    <t>Mastschw.</t>
  </si>
  <si>
    <t>Zuchtsauen</t>
  </si>
  <si>
    <t>Ferkel</t>
  </si>
  <si>
    <t>Geflügel:</t>
  </si>
  <si>
    <t>Legehennen</t>
  </si>
  <si>
    <t>Masthühner</t>
  </si>
  <si>
    <t>Puten</t>
  </si>
  <si>
    <t>Pferde</t>
  </si>
  <si>
    <t>Einstreu</t>
  </si>
  <si>
    <t>t / Jahr</t>
  </si>
  <si>
    <t>Silagen</t>
  </si>
  <si>
    <t>Grassilage</t>
  </si>
  <si>
    <t>Maissilage</t>
  </si>
  <si>
    <t>Kleegrassilage</t>
  </si>
  <si>
    <t>Luzernesilage</t>
  </si>
  <si>
    <t>CCM</t>
  </si>
  <si>
    <t>F - Rüben</t>
  </si>
  <si>
    <t>Sonnenblume</t>
  </si>
  <si>
    <t>Sudangras</t>
  </si>
  <si>
    <t>Triticale GPS</t>
  </si>
  <si>
    <t>Zwischenfrüchte</t>
  </si>
  <si>
    <t>Güllezufuhr</t>
  </si>
  <si>
    <t>FS [t/a]</t>
  </si>
  <si>
    <t>Hausabwasser</t>
  </si>
  <si>
    <t xml:space="preserve">Grünschnitt  </t>
  </si>
  <si>
    <t>Biotonne</t>
  </si>
  <si>
    <t>Speisefette</t>
  </si>
  <si>
    <t>Mageninhalte</t>
  </si>
  <si>
    <t xml:space="preserve">Fettabscheider </t>
  </si>
  <si>
    <t>Maisretentat</t>
  </si>
  <si>
    <t>Sonstige</t>
  </si>
  <si>
    <t xml:space="preserve">Substratanfall pro Tag:                             </t>
  </si>
  <si>
    <t>[t FS/d]</t>
  </si>
  <si>
    <t>[t TS/d]:</t>
  </si>
  <si>
    <t>[Nm³ / d]</t>
  </si>
  <si>
    <t xml:space="preserve">Zuzuführende Silagen:                         </t>
  </si>
  <si>
    <t xml:space="preserve"> [m³ FS/d]</t>
  </si>
  <si>
    <t>[Nm³ / h]</t>
  </si>
  <si>
    <t>Leistung bei:</t>
  </si>
  <si>
    <t>eta el. :</t>
  </si>
  <si>
    <t>[kW el.]</t>
  </si>
  <si>
    <r>
      <t>CH</t>
    </r>
    <r>
      <rPr>
        <b/>
        <vertAlign val="subscript"/>
        <sz val="14"/>
        <rFont val="Arial"/>
        <family val="2"/>
      </rPr>
      <t>4</t>
    </r>
  </si>
  <si>
    <r>
      <t>% CH</t>
    </r>
    <r>
      <rPr>
        <b/>
        <vertAlign val="subscript"/>
        <sz val="14"/>
        <rFont val="Arial"/>
        <family val="2"/>
      </rPr>
      <t>4</t>
    </r>
  </si>
  <si>
    <t>oTS:</t>
  </si>
  <si>
    <t>CH4:</t>
  </si>
  <si>
    <t>gelbe Felder sind Eingabefelder</t>
  </si>
  <si>
    <t>Berechnungsergebniss</t>
  </si>
  <si>
    <t>S. CH4:</t>
  </si>
  <si>
    <r>
      <t>FS:</t>
    </r>
    <r>
      <rPr>
        <sz val="14"/>
        <rFont val="Arial"/>
        <family val="0"/>
      </rPr>
      <t xml:space="preserve"> Frischmasse</t>
    </r>
  </si>
  <si>
    <r>
      <t>TS:</t>
    </r>
    <r>
      <rPr>
        <sz val="14"/>
        <rFont val="Arial"/>
        <family val="0"/>
      </rPr>
      <t xml:space="preserve"> Trockensubstanz</t>
    </r>
  </si>
  <si>
    <t xml:space="preserve"> organische Trockensubstanz</t>
  </si>
  <si>
    <t xml:space="preserve"> Methan</t>
  </si>
  <si>
    <t xml:space="preserve"> Summe Methan</t>
  </si>
  <si>
    <r>
      <t xml:space="preserve">ca. </t>
    </r>
    <r>
      <rPr>
        <b/>
        <sz val="14"/>
        <rFont val="Arial"/>
        <family val="2"/>
      </rPr>
      <t>8%</t>
    </r>
    <r>
      <rPr>
        <sz val="14"/>
        <rFont val="Arial"/>
        <family val="0"/>
      </rPr>
      <t xml:space="preserve"> des Körpergewichtes scheidet ein Tier je Tag aus!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</si>
</sst>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öS&quot;;[Red]\-#,##0\ &quot;öS&quot;"/>
    <numFmt numFmtId="173" formatCode="#,##0.00\ &quot;öS&quot;;[Red]\-#,##0.00\ &quot;öS&quot;"/>
    <numFmt numFmtId="174" formatCode="#,##0;[Red]&quot;-&quot;#,##0"/>
    <numFmt numFmtId="175" formatCode="#,##0.00;[Red]&quot;-&quot;#,##0.00"/>
    <numFmt numFmtId="176" formatCode="0.0"/>
    <numFmt numFmtId="177" formatCode="0.0%"/>
    <numFmt numFmtId="178" formatCode="#,##0.0"/>
    <numFmt numFmtId="179" formatCode="0.0\ &quot;h/d&quot;"/>
    <numFmt numFmtId="180" formatCode="#,##0\ &quot;h/a&quot;"/>
    <numFmt numFmtId="181" formatCode="_-[$€]\ * #,##0.00_-;\-[$€]\ * #,##0.00_-;_-[$€]\ * &quot;-&quot;??_-;_-@_-"/>
    <numFmt numFmtId="182" formatCode="#,##0\ &quot;KWel.&quot;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sz val="12"/>
      <name val="Arial"/>
      <family val="0"/>
    </font>
    <font>
      <u val="single"/>
      <sz val="5"/>
      <color indexed="12"/>
      <name val="MS Sans Serif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color indexed="8"/>
      <name val="Arial"/>
      <family val="2"/>
    </font>
    <font>
      <b/>
      <vertAlign val="subscript"/>
      <sz val="14"/>
      <name val="Arial"/>
      <family val="2"/>
    </font>
    <font>
      <b/>
      <sz val="14"/>
      <color indexed="56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u val="single"/>
      <sz val="18"/>
      <color indexed="8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176" fontId="7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8" fillId="3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9" fontId="8" fillId="0" borderId="0" xfId="2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3" borderId="8" xfId="0" applyFont="1" applyFill="1" applyBorder="1" applyAlignment="1">
      <alignment/>
    </xf>
    <xf numFmtId="3" fontId="8" fillId="0" borderId="8" xfId="0" applyNumberFormat="1" applyFont="1" applyBorder="1" applyAlignment="1">
      <alignment/>
    </xf>
    <xf numFmtId="177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9" fontId="8" fillId="0" borderId="8" xfId="20" applyFont="1" applyBorder="1" applyAlignment="1">
      <alignment horizontal="center"/>
    </xf>
    <xf numFmtId="9" fontId="8" fillId="0" borderId="8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7" xfId="0" applyFont="1" applyBorder="1" applyAlignment="1">
      <alignment/>
    </xf>
    <xf numFmtId="3" fontId="8" fillId="3" borderId="8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3" borderId="4" xfId="0" applyFont="1" applyFill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9" fontId="8" fillId="3" borderId="0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174" fontId="8" fillId="3" borderId="0" xfId="16" applyNumberFormat="1" applyFont="1" applyFill="1" applyBorder="1" applyAlignment="1">
      <alignment/>
    </xf>
    <xf numFmtId="174" fontId="8" fillId="0" borderId="0" xfId="16" applyNumberFormat="1" applyFont="1" applyBorder="1" applyAlignment="1">
      <alignment/>
    </xf>
    <xf numFmtId="0" fontId="8" fillId="0" borderId="8" xfId="0" applyFont="1" applyBorder="1" applyAlignment="1">
      <alignment horizontal="right"/>
    </xf>
    <xf numFmtId="174" fontId="8" fillId="3" borderId="8" xfId="16" applyNumberFormat="1" applyFont="1" applyFill="1" applyBorder="1" applyAlignment="1">
      <alignment/>
    </xf>
    <xf numFmtId="174" fontId="8" fillId="0" borderId="0" xfId="16" applyNumberFormat="1" applyFont="1" applyFill="1" applyBorder="1" applyAlignment="1">
      <alignment/>
    </xf>
    <xf numFmtId="177" fontId="8" fillId="3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178" fontId="13" fillId="2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178" fontId="7" fillId="0" borderId="5" xfId="0" applyNumberFormat="1" applyFont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79" fontId="13" fillId="4" borderId="0" xfId="0" applyNumberFormat="1" applyFont="1" applyFill="1" applyBorder="1" applyAlignment="1">
      <alignment horizontal="center"/>
    </xf>
    <xf numFmtId="180" fontId="7" fillId="0" borderId="0" xfId="16" applyNumberFormat="1" applyFont="1" applyBorder="1" applyAlignment="1">
      <alignment horizontal="center"/>
    </xf>
    <xf numFmtId="9" fontId="7" fillId="3" borderId="5" xfId="2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9" fontId="7" fillId="0" borderId="0" xfId="2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177" fontId="8" fillId="3" borderId="0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78" fontId="13" fillId="2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174" fontId="8" fillId="3" borderId="13" xfId="16" applyNumberFormat="1" applyFont="1" applyFill="1" applyBorder="1" applyAlignment="1">
      <alignment horizontal="center"/>
    </xf>
    <xf numFmtId="174" fontId="8" fillId="3" borderId="14" xfId="16" applyNumberFormat="1" applyFont="1" applyFill="1" applyBorder="1" applyAlignment="1">
      <alignment horizontal="center"/>
    </xf>
    <xf numFmtId="174" fontId="8" fillId="0" borderId="13" xfId="16" applyNumberFormat="1" applyFont="1" applyFill="1" applyBorder="1" applyAlignment="1">
      <alignment horizontal="center"/>
    </xf>
    <xf numFmtId="174" fontId="8" fillId="0" borderId="14" xfId="16" applyNumberFormat="1" applyFont="1" applyFill="1" applyBorder="1" applyAlignment="1">
      <alignment horizontal="center"/>
    </xf>
    <xf numFmtId="174" fontId="8" fillId="0" borderId="13" xfId="16" applyNumberFormat="1" applyFont="1" applyBorder="1" applyAlignment="1">
      <alignment horizontal="center"/>
    </xf>
    <xf numFmtId="174" fontId="7" fillId="0" borderId="13" xfId="16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13" fillId="2" borderId="18" xfId="0" applyNumberFormat="1" applyFont="1" applyFill="1" applyBorder="1" applyAlignment="1">
      <alignment horizontal="center"/>
    </xf>
    <xf numFmtId="3" fontId="13" fillId="2" borderId="16" xfId="0" applyNumberFormat="1" applyFont="1" applyFill="1" applyBorder="1" applyAlignment="1">
      <alignment horizontal="center"/>
    </xf>
    <xf numFmtId="177" fontId="8" fillId="0" borderId="15" xfId="20" applyNumberFormat="1" applyFont="1" applyBorder="1" applyAlignment="1">
      <alignment horizontal="center"/>
    </xf>
    <xf numFmtId="174" fontId="14" fillId="0" borderId="16" xfId="16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9" fontId="13" fillId="2" borderId="0" xfId="20" applyFont="1" applyFill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3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4" fontId="8" fillId="0" borderId="19" xfId="16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77" fontId="12" fillId="0" borderId="0" xfId="2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82" fontId="11" fillId="0" borderId="0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11" fillId="0" borderId="5" xfId="0" applyNumberFormat="1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9" fontId="7" fillId="0" borderId="5" xfId="2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3"/>
  <sheetViews>
    <sheetView showGridLines="0" tabSelected="1" zoomScale="75" zoomScaleNormal="75" workbookViewId="0" topLeftCell="A1">
      <pane ySplit="6" topLeftCell="BM7" activePane="bottomLeft" state="frozen"/>
      <selection pane="topLeft" activeCell="D5" sqref="D5"/>
      <selection pane="bottomLeft" activeCell="U25" sqref="U25"/>
    </sheetView>
  </sheetViews>
  <sheetFormatPr defaultColWidth="11.421875" defaultRowHeight="12.75"/>
  <cols>
    <col min="1" max="1" width="0.85546875" style="3" customWidth="1"/>
    <col min="2" max="2" width="24.8515625" style="3" customWidth="1"/>
    <col min="3" max="3" width="14.421875" style="3" customWidth="1"/>
    <col min="4" max="4" width="11.28125" style="3" customWidth="1"/>
    <col min="5" max="5" width="13.140625" style="90" customWidth="1"/>
    <col min="6" max="6" width="13.28125" style="90" customWidth="1"/>
    <col min="7" max="7" width="0.2890625" style="90" hidden="1" customWidth="1"/>
    <col min="8" max="8" width="11.140625" style="90" hidden="1" customWidth="1"/>
    <col min="9" max="9" width="12.28125" style="90" customWidth="1"/>
    <col min="10" max="10" width="9.7109375" style="90" hidden="1" customWidth="1"/>
    <col min="11" max="11" width="16.7109375" style="5" customWidth="1"/>
    <col min="12" max="12" width="11.140625" style="90" hidden="1" customWidth="1"/>
    <col min="13" max="13" width="17.28125" style="6" customWidth="1"/>
    <col min="14" max="14" width="14.00390625" style="6" customWidth="1"/>
    <col min="15" max="15" width="16.28125" style="6" customWidth="1"/>
    <col min="16" max="16" width="9.28125" style="7" customWidth="1"/>
    <col min="17" max="17" width="11.28125" style="90" customWidth="1"/>
    <col min="18" max="18" width="1.7109375" style="3" customWidth="1"/>
    <col min="19" max="19" width="0.5625" style="3" customWidth="1"/>
    <col min="20" max="21" width="11.421875" style="3" customWidth="1"/>
    <col min="22" max="22" width="11.28125" style="3" customWidth="1"/>
    <col min="23" max="16384" width="11.421875" style="3" customWidth="1"/>
  </cols>
  <sheetData>
    <row r="1" spans="2:16" ht="23.25">
      <c r="B1" s="164" t="s">
        <v>0</v>
      </c>
      <c r="C1" s="164"/>
      <c r="D1" s="164"/>
      <c r="F1" s="153" t="s">
        <v>76</v>
      </c>
      <c r="K1" s="154" t="s">
        <v>71</v>
      </c>
      <c r="M1" s="152" t="s">
        <v>78</v>
      </c>
      <c r="P1" s="135" t="s">
        <v>81</v>
      </c>
    </row>
    <row r="2" spans="2:13" ht="18">
      <c r="B2" s="4"/>
      <c r="C2" s="1"/>
      <c r="F2" s="153" t="s">
        <v>77</v>
      </c>
      <c r="K2" s="154" t="s">
        <v>72</v>
      </c>
      <c r="M2" s="152" t="s">
        <v>79</v>
      </c>
    </row>
    <row r="3" spans="2:13" ht="18.75" customHeight="1" thickBot="1">
      <c r="B3" s="151" t="s">
        <v>73</v>
      </c>
      <c r="C3" s="136"/>
      <c r="D3" s="2"/>
      <c r="K3" s="154" t="s">
        <v>75</v>
      </c>
      <c r="M3" s="152" t="s">
        <v>80</v>
      </c>
    </row>
    <row r="4" spans="2:17" ht="18">
      <c r="B4" s="149" t="s">
        <v>74</v>
      </c>
      <c r="C4" s="9"/>
      <c r="D4" s="10"/>
      <c r="E4" s="11"/>
      <c r="F4" s="160" t="s">
        <v>1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32"/>
    </row>
    <row r="5" spans="2:17" ht="21">
      <c r="B5" s="150">
        <f>Q60</f>
        <v>0</v>
      </c>
      <c r="C5" s="13"/>
      <c r="D5" s="91" t="s">
        <v>2</v>
      </c>
      <c r="E5" s="92" t="s">
        <v>3</v>
      </c>
      <c r="F5" s="14" t="s">
        <v>4</v>
      </c>
      <c r="G5" s="14"/>
      <c r="H5" s="14" t="s">
        <v>4</v>
      </c>
      <c r="I5" s="15" t="s">
        <v>5</v>
      </c>
      <c r="J5" s="15" t="s">
        <v>5</v>
      </c>
      <c r="K5" s="14" t="s">
        <v>6</v>
      </c>
      <c r="L5" s="16" t="s">
        <v>7</v>
      </c>
      <c r="M5" s="16" t="s">
        <v>69</v>
      </c>
      <c r="N5" s="16" t="s">
        <v>8</v>
      </c>
      <c r="O5" s="17" t="s">
        <v>9</v>
      </c>
      <c r="P5" s="14" t="s">
        <v>69</v>
      </c>
      <c r="Q5" s="113" t="s">
        <v>10</v>
      </c>
    </row>
    <row r="6" spans="2:17" s="24" customFormat="1" ht="18.75" thickBot="1">
      <c r="B6" s="18"/>
      <c r="C6" s="18" t="s">
        <v>11</v>
      </c>
      <c r="D6" s="93" t="s">
        <v>12</v>
      </c>
      <c r="E6" s="20" t="s">
        <v>13</v>
      </c>
      <c r="F6" s="19" t="s">
        <v>14</v>
      </c>
      <c r="G6" s="19" t="s">
        <v>15</v>
      </c>
      <c r="H6" s="19" t="s">
        <v>16</v>
      </c>
      <c r="I6" s="21" t="s">
        <v>17</v>
      </c>
      <c r="J6" s="21" t="s">
        <v>14</v>
      </c>
      <c r="K6" s="19" t="s">
        <v>18</v>
      </c>
      <c r="L6" s="22" t="s">
        <v>14</v>
      </c>
      <c r="M6" s="22" t="s">
        <v>19</v>
      </c>
      <c r="N6" s="22" t="s">
        <v>20</v>
      </c>
      <c r="O6" s="23" t="s">
        <v>21</v>
      </c>
      <c r="P6" s="19" t="s">
        <v>17</v>
      </c>
      <c r="Q6" s="114" t="s">
        <v>22</v>
      </c>
    </row>
    <row r="7" spans="2:17" ht="18">
      <c r="B7" s="25" t="s">
        <v>23</v>
      </c>
      <c r="C7" s="26"/>
      <c r="D7" s="13"/>
      <c r="E7" s="103"/>
      <c r="F7" s="34"/>
      <c r="G7" s="123"/>
      <c r="H7" s="34"/>
      <c r="I7" s="64"/>
      <c r="J7" s="64"/>
      <c r="K7" s="28"/>
      <c r="L7" s="29"/>
      <c r="M7" s="29"/>
      <c r="N7" s="29"/>
      <c r="O7" s="30"/>
      <c r="P7" s="28"/>
      <c r="Q7" s="115"/>
    </row>
    <row r="8" spans="2:17" ht="18">
      <c r="B8" s="12" t="s">
        <v>24</v>
      </c>
      <c r="C8" s="13"/>
      <c r="D8" s="31"/>
      <c r="E8" s="104"/>
      <c r="F8" s="34">
        <f>D8*E8*0.08</f>
        <v>0</v>
      </c>
      <c r="G8" s="124">
        <v>1000</v>
      </c>
      <c r="H8" s="123">
        <f>F8/G8</f>
        <v>0</v>
      </c>
      <c r="I8" s="94">
        <v>0.095</v>
      </c>
      <c r="J8" s="129">
        <f>F8*I8</f>
        <v>0</v>
      </c>
      <c r="K8" s="33">
        <v>0.85</v>
      </c>
      <c r="L8" s="34">
        <f>F8*I8*K8</f>
        <v>0</v>
      </c>
      <c r="M8" s="50">
        <v>250</v>
      </c>
      <c r="N8" s="35">
        <v>0.9</v>
      </c>
      <c r="O8" s="34">
        <f>L8*M8*N8/1000</f>
        <v>0</v>
      </c>
      <c r="P8" s="36">
        <v>0.65</v>
      </c>
      <c r="Q8" s="116">
        <f>O8/P8</f>
        <v>0</v>
      </c>
    </row>
    <row r="9" spans="2:17" ht="18">
      <c r="B9" s="12" t="s">
        <v>25</v>
      </c>
      <c r="C9" s="13"/>
      <c r="D9" s="31"/>
      <c r="E9" s="104"/>
      <c r="F9" s="34">
        <f>D9*E9*0.08</f>
        <v>0</v>
      </c>
      <c r="G9" s="124">
        <v>1000</v>
      </c>
      <c r="H9" s="123">
        <f>F9/G9</f>
        <v>0</v>
      </c>
      <c r="I9" s="94">
        <v>0.08</v>
      </c>
      <c r="J9" s="129">
        <f>F9*I9</f>
        <v>0</v>
      </c>
      <c r="K9" s="33">
        <v>0.85</v>
      </c>
      <c r="L9" s="34">
        <f>F9*I9*K9</f>
        <v>0</v>
      </c>
      <c r="M9" s="50">
        <v>250</v>
      </c>
      <c r="N9" s="35">
        <v>0.9</v>
      </c>
      <c r="O9" s="34">
        <f>L9*M9*N9/1000</f>
        <v>0</v>
      </c>
      <c r="P9" s="36">
        <v>0.65</v>
      </c>
      <c r="Q9" s="116">
        <f>O9/P9</f>
        <v>0</v>
      </c>
    </row>
    <row r="10" spans="2:17" ht="18">
      <c r="B10" s="12" t="s">
        <v>25</v>
      </c>
      <c r="C10" s="13"/>
      <c r="D10" s="31"/>
      <c r="E10" s="104"/>
      <c r="F10" s="34">
        <f>D10*E10*0.08</f>
        <v>0</v>
      </c>
      <c r="G10" s="124">
        <v>1000</v>
      </c>
      <c r="H10" s="123">
        <f>F10/G10</f>
        <v>0</v>
      </c>
      <c r="I10" s="94">
        <v>0.08</v>
      </c>
      <c r="J10" s="129">
        <f>F10*I10</f>
        <v>0</v>
      </c>
      <c r="K10" s="33">
        <v>0.85</v>
      </c>
      <c r="L10" s="34">
        <f>F10*I10*K10</f>
        <v>0</v>
      </c>
      <c r="M10" s="50">
        <v>250</v>
      </c>
      <c r="N10" s="35">
        <v>0.9</v>
      </c>
      <c r="O10" s="133">
        <f>L10*M10*N10/1000</f>
        <v>0</v>
      </c>
      <c r="P10" s="36">
        <v>0.65</v>
      </c>
      <c r="Q10" s="134">
        <f>O10/P10</f>
        <v>0</v>
      </c>
    </row>
    <row r="11" spans="2:17" ht="18">
      <c r="B11" s="37" t="s">
        <v>26</v>
      </c>
      <c r="C11" s="38"/>
      <c r="D11" s="39"/>
      <c r="E11" s="105"/>
      <c r="F11" s="42">
        <f>D11*E11*0.08</f>
        <v>0</v>
      </c>
      <c r="G11" s="125">
        <v>1000</v>
      </c>
      <c r="H11" s="127">
        <f>F11/G11</f>
        <v>0</v>
      </c>
      <c r="I11" s="95">
        <v>0.06</v>
      </c>
      <c r="J11" s="130">
        <f>F11*I11</f>
        <v>0</v>
      </c>
      <c r="K11" s="41">
        <v>0.85</v>
      </c>
      <c r="L11" s="42">
        <f>F11*I11*K11</f>
        <v>0</v>
      </c>
      <c r="M11" s="52">
        <v>250</v>
      </c>
      <c r="N11" s="43">
        <v>0.9</v>
      </c>
      <c r="O11" s="42">
        <f>L11*M11*N11/1000</f>
        <v>0</v>
      </c>
      <c r="P11" s="44">
        <v>0.65</v>
      </c>
      <c r="Q11" s="117">
        <f>O11/P11</f>
        <v>0</v>
      </c>
    </row>
    <row r="12" spans="2:17" ht="23.25" customHeight="1">
      <c r="B12" s="25" t="s">
        <v>27</v>
      </c>
      <c r="C12" s="26"/>
      <c r="D12" s="45"/>
      <c r="E12" s="106"/>
      <c r="F12" s="34"/>
      <c r="G12" s="124"/>
      <c r="H12" s="123"/>
      <c r="I12" s="94"/>
      <c r="J12" s="129"/>
      <c r="K12" s="33"/>
      <c r="L12" s="34"/>
      <c r="M12" s="124"/>
      <c r="N12" s="35"/>
      <c r="O12" s="34"/>
      <c r="P12" s="36"/>
      <c r="Q12" s="116"/>
    </row>
    <row r="13" spans="2:17" ht="18">
      <c r="B13" s="12" t="s">
        <v>28</v>
      </c>
      <c r="C13" s="13"/>
      <c r="D13" s="31"/>
      <c r="E13" s="104"/>
      <c r="F13" s="34">
        <f>D13*E13*0.08</f>
        <v>0</v>
      </c>
      <c r="G13" s="124">
        <v>1000</v>
      </c>
      <c r="H13" s="123">
        <f>F13/G13</f>
        <v>0</v>
      </c>
      <c r="I13" s="94">
        <v>0.04</v>
      </c>
      <c r="J13" s="129">
        <f>F13*I13</f>
        <v>0</v>
      </c>
      <c r="K13" s="33">
        <v>0.85</v>
      </c>
      <c r="L13" s="34">
        <f>F13*I13*K13</f>
        <v>0</v>
      </c>
      <c r="M13" s="50">
        <v>250</v>
      </c>
      <c r="N13" s="35">
        <v>0.9</v>
      </c>
      <c r="O13" s="34">
        <f>L13*M13*N13/1000</f>
        <v>0</v>
      </c>
      <c r="P13" s="36">
        <v>0.65</v>
      </c>
      <c r="Q13" s="116">
        <f>O13/P13</f>
        <v>0</v>
      </c>
    </row>
    <row r="14" spans="2:17" ht="18">
      <c r="B14" s="12" t="s">
        <v>28</v>
      </c>
      <c r="C14" s="13"/>
      <c r="D14" s="31"/>
      <c r="E14" s="104"/>
      <c r="F14" s="34">
        <f>D14*E14*0.08</f>
        <v>0</v>
      </c>
      <c r="G14" s="124">
        <v>1000</v>
      </c>
      <c r="H14" s="123">
        <f>F14/G14</f>
        <v>0</v>
      </c>
      <c r="I14" s="94">
        <v>0.04</v>
      </c>
      <c r="J14" s="129">
        <f>F14*I14</f>
        <v>0</v>
      </c>
      <c r="K14" s="33">
        <v>0.85</v>
      </c>
      <c r="L14" s="34">
        <f>F14*I14*K14</f>
        <v>0</v>
      </c>
      <c r="M14" s="50">
        <v>250</v>
      </c>
      <c r="N14" s="35">
        <v>0.9</v>
      </c>
      <c r="O14" s="34">
        <f>L14*M14*N14/1000</f>
        <v>0</v>
      </c>
      <c r="P14" s="36">
        <v>0.65</v>
      </c>
      <c r="Q14" s="116">
        <f>O14/P14</f>
        <v>0</v>
      </c>
    </row>
    <row r="15" spans="2:17" ht="18">
      <c r="B15" s="12" t="s">
        <v>29</v>
      </c>
      <c r="C15" s="13"/>
      <c r="D15" s="31"/>
      <c r="E15" s="104"/>
      <c r="F15" s="34">
        <f>D15*E15*0.08</f>
        <v>0</v>
      </c>
      <c r="G15" s="124">
        <v>1000</v>
      </c>
      <c r="H15" s="123">
        <f>F15/G15</f>
        <v>0</v>
      </c>
      <c r="I15" s="94">
        <v>0.06</v>
      </c>
      <c r="J15" s="129">
        <f>F15*I15</f>
        <v>0</v>
      </c>
      <c r="K15" s="33">
        <v>0.85</v>
      </c>
      <c r="L15" s="34">
        <f>F15*I15*K15</f>
        <v>0</v>
      </c>
      <c r="M15" s="50">
        <v>250</v>
      </c>
      <c r="N15" s="35">
        <v>0.9</v>
      </c>
      <c r="O15" s="34">
        <f>L15*M15*N15/1000</f>
        <v>0</v>
      </c>
      <c r="P15" s="36">
        <v>0.65</v>
      </c>
      <c r="Q15" s="116">
        <f>O15/P15</f>
        <v>0</v>
      </c>
    </row>
    <row r="16" spans="2:17" ht="18">
      <c r="B16" s="37" t="s">
        <v>30</v>
      </c>
      <c r="C16" s="38"/>
      <c r="D16" s="39"/>
      <c r="E16" s="105"/>
      <c r="F16" s="42">
        <f>D16*E16*0.08</f>
        <v>0</v>
      </c>
      <c r="G16" s="125">
        <v>1000</v>
      </c>
      <c r="H16" s="127">
        <f>F16/G16</f>
        <v>0</v>
      </c>
      <c r="I16" s="95">
        <v>0.04</v>
      </c>
      <c r="J16" s="130">
        <f>F16*I16</f>
        <v>0</v>
      </c>
      <c r="K16" s="41">
        <v>0.85</v>
      </c>
      <c r="L16" s="42">
        <f>F16*I16*K16</f>
        <v>0</v>
      </c>
      <c r="M16" s="52">
        <v>250</v>
      </c>
      <c r="N16" s="43">
        <v>0.9</v>
      </c>
      <c r="O16" s="42">
        <f>L16*M16*N16/1000</f>
        <v>0</v>
      </c>
      <c r="P16" s="44">
        <v>0.65</v>
      </c>
      <c r="Q16" s="117">
        <f>O16/P16</f>
        <v>0</v>
      </c>
    </row>
    <row r="17" spans="2:17" ht="29.25" customHeight="1">
      <c r="B17" s="25" t="s">
        <v>31</v>
      </c>
      <c r="C17" s="26"/>
      <c r="D17" s="45"/>
      <c r="E17" s="106"/>
      <c r="F17" s="34"/>
      <c r="G17" s="124"/>
      <c r="H17" s="123"/>
      <c r="I17" s="94"/>
      <c r="J17" s="129"/>
      <c r="K17" s="33"/>
      <c r="L17" s="34"/>
      <c r="M17" s="124"/>
      <c r="N17" s="35"/>
      <c r="O17" s="34"/>
      <c r="P17" s="36"/>
      <c r="Q17" s="116"/>
    </row>
    <row r="18" spans="2:17" ht="18">
      <c r="B18" s="12" t="s">
        <v>32</v>
      </c>
      <c r="C18" s="13"/>
      <c r="D18" s="31"/>
      <c r="E18" s="104"/>
      <c r="F18" s="34">
        <f>D18*E18*0.08</f>
        <v>0</v>
      </c>
      <c r="G18" s="124">
        <v>1000</v>
      </c>
      <c r="H18" s="123">
        <f>F18/G18</f>
        <v>0</v>
      </c>
      <c r="I18" s="94">
        <v>0.06</v>
      </c>
      <c r="J18" s="129">
        <f>F18*I18</f>
        <v>0</v>
      </c>
      <c r="K18" s="33">
        <v>0.85</v>
      </c>
      <c r="L18" s="34">
        <f>F18*I18*K18</f>
        <v>0</v>
      </c>
      <c r="M18" s="50">
        <v>300</v>
      </c>
      <c r="N18" s="35">
        <v>0.9</v>
      </c>
      <c r="O18" s="34">
        <f>L18*M18*N18/1000</f>
        <v>0</v>
      </c>
      <c r="P18" s="36">
        <v>0.65</v>
      </c>
      <c r="Q18" s="116">
        <f>O18/P18</f>
        <v>0</v>
      </c>
    </row>
    <row r="19" spans="2:17" ht="18">
      <c r="B19" s="12" t="s">
        <v>33</v>
      </c>
      <c r="C19" s="13"/>
      <c r="D19" s="31"/>
      <c r="E19" s="104"/>
      <c r="F19" s="34">
        <f>D19*E19*0.08</f>
        <v>0</v>
      </c>
      <c r="G19" s="124">
        <v>1000</v>
      </c>
      <c r="H19" s="123">
        <f>F19/G19</f>
        <v>0</v>
      </c>
      <c r="I19" s="94">
        <v>0.06</v>
      </c>
      <c r="J19" s="129">
        <f>F19*I19</f>
        <v>0</v>
      </c>
      <c r="K19" s="33">
        <v>0.85</v>
      </c>
      <c r="L19" s="34">
        <f>F19*I19*K19</f>
        <v>0</v>
      </c>
      <c r="M19" s="50">
        <v>300</v>
      </c>
      <c r="N19" s="35">
        <v>0.9</v>
      </c>
      <c r="O19" s="34">
        <f>L19*M19*N19/1000</f>
        <v>0</v>
      </c>
      <c r="P19" s="36">
        <v>0.65</v>
      </c>
      <c r="Q19" s="116">
        <f>O19/P19</f>
        <v>0</v>
      </c>
    </row>
    <row r="20" spans="2:17" ht="18">
      <c r="B20" s="37" t="s">
        <v>34</v>
      </c>
      <c r="C20" s="38"/>
      <c r="D20" s="39"/>
      <c r="E20" s="105"/>
      <c r="F20" s="42">
        <f>D20*E20*0.08</f>
        <v>0</v>
      </c>
      <c r="G20" s="125">
        <v>1000</v>
      </c>
      <c r="H20" s="127">
        <f>F20/G20</f>
        <v>0</v>
      </c>
      <c r="I20" s="95">
        <v>0.06</v>
      </c>
      <c r="J20" s="130">
        <f>F20*I20</f>
        <v>0</v>
      </c>
      <c r="K20" s="41">
        <v>0.85</v>
      </c>
      <c r="L20" s="42">
        <f>F20*I20*K20</f>
        <v>0</v>
      </c>
      <c r="M20" s="52">
        <v>300</v>
      </c>
      <c r="N20" s="43">
        <v>0.9</v>
      </c>
      <c r="O20" s="42">
        <f>L20*M20*N20/1000</f>
        <v>0</v>
      </c>
      <c r="P20" s="44">
        <v>0.65</v>
      </c>
      <c r="Q20" s="117">
        <f>O20/P20</f>
        <v>0</v>
      </c>
    </row>
    <row r="21" spans="2:17" ht="18">
      <c r="B21" s="12"/>
      <c r="C21" s="13"/>
      <c r="D21" s="45"/>
      <c r="E21" s="106"/>
      <c r="F21" s="34"/>
      <c r="G21" s="124"/>
      <c r="H21" s="123"/>
      <c r="I21" s="94"/>
      <c r="J21" s="129"/>
      <c r="K21" s="33"/>
      <c r="L21" s="34"/>
      <c r="M21" s="124"/>
      <c r="N21" s="35"/>
      <c r="O21" s="34"/>
      <c r="P21" s="36"/>
      <c r="Q21" s="116"/>
    </row>
    <row r="22" spans="2:17" ht="18">
      <c r="B22" s="25" t="s">
        <v>35</v>
      </c>
      <c r="C22" s="26"/>
      <c r="D22" s="31"/>
      <c r="E22" s="104"/>
      <c r="F22" s="34">
        <f>D22*E22*0.08</f>
        <v>0</v>
      </c>
      <c r="G22" s="124">
        <v>1000</v>
      </c>
      <c r="H22" s="123">
        <f>F22/G22</f>
        <v>0</v>
      </c>
      <c r="I22" s="94">
        <v>0.06</v>
      </c>
      <c r="J22" s="129">
        <f>F22*I22</f>
        <v>0</v>
      </c>
      <c r="K22" s="33">
        <v>0.85</v>
      </c>
      <c r="L22" s="34">
        <f>F22*I22*K22</f>
        <v>0</v>
      </c>
      <c r="M22" s="50">
        <v>250</v>
      </c>
      <c r="N22" s="35">
        <v>0.9</v>
      </c>
      <c r="O22" s="34">
        <f>L22*M22*N22/1000</f>
        <v>0</v>
      </c>
      <c r="P22" s="36">
        <v>0.65</v>
      </c>
      <c r="Q22" s="116">
        <f>O22/P22</f>
        <v>0</v>
      </c>
    </row>
    <row r="23" spans="2:17" ht="18">
      <c r="B23" s="25"/>
      <c r="C23" s="26"/>
      <c r="D23" s="45"/>
      <c r="E23" s="106"/>
      <c r="F23" s="34"/>
      <c r="G23" s="124"/>
      <c r="H23" s="123"/>
      <c r="I23" s="94"/>
      <c r="J23" s="129"/>
      <c r="K23" s="33"/>
      <c r="L23" s="34"/>
      <c r="M23" s="124"/>
      <c r="N23" s="35"/>
      <c r="O23" s="34"/>
      <c r="P23" s="36"/>
      <c r="Q23" s="116"/>
    </row>
    <row r="24" spans="2:17" ht="18">
      <c r="B24" s="46" t="s">
        <v>36</v>
      </c>
      <c r="C24" s="38"/>
      <c r="D24" s="47"/>
      <c r="E24" s="107" t="s">
        <v>37</v>
      </c>
      <c r="F24" s="42">
        <f>D24/365*1000</f>
        <v>0</v>
      </c>
      <c r="G24" s="52">
        <v>200</v>
      </c>
      <c r="H24" s="127">
        <f>F24/G24</f>
        <v>0</v>
      </c>
      <c r="I24" s="95">
        <v>0.85</v>
      </c>
      <c r="J24" s="130">
        <f>F24*I24</f>
        <v>0</v>
      </c>
      <c r="K24" s="41">
        <v>0.9</v>
      </c>
      <c r="L24" s="42">
        <f>F24*I24*K24</f>
        <v>0</v>
      </c>
      <c r="M24" s="52">
        <v>200</v>
      </c>
      <c r="N24" s="43">
        <v>0.7</v>
      </c>
      <c r="O24" s="42">
        <f>L24*M24*N24/1000</f>
        <v>0</v>
      </c>
      <c r="P24" s="44">
        <v>0.5</v>
      </c>
      <c r="Q24" s="117">
        <f>O24/P24</f>
        <v>0</v>
      </c>
    </row>
    <row r="25" spans="2:33" ht="20.25" customHeight="1">
      <c r="B25" s="12"/>
      <c r="C25" s="13"/>
      <c r="D25" s="13"/>
      <c r="E25" s="108"/>
      <c r="F25" s="34"/>
      <c r="G25" s="124"/>
      <c r="H25" s="123"/>
      <c r="I25" s="94"/>
      <c r="J25" s="129"/>
      <c r="K25" s="33"/>
      <c r="L25" s="34"/>
      <c r="M25" s="124"/>
      <c r="N25" s="35"/>
      <c r="O25" s="34"/>
      <c r="P25" s="36"/>
      <c r="Q25" s="116"/>
      <c r="U25" s="99"/>
      <c r="V25" s="28"/>
      <c r="W25" s="64"/>
      <c r="X25" s="28"/>
      <c r="Y25" s="29"/>
      <c r="Z25" s="29"/>
      <c r="AA25" s="29"/>
      <c r="AB25" s="30"/>
      <c r="AC25" s="28"/>
      <c r="AD25" s="28"/>
      <c r="AE25" s="28"/>
      <c r="AF25" s="28"/>
      <c r="AG25" s="13"/>
    </row>
    <row r="26" spans="2:32" ht="18">
      <c r="B26" s="25" t="s">
        <v>38</v>
      </c>
      <c r="C26" s="26"/>
      <c r="D26" s="13"/>
      <c r="E26" s="109"/>
      <c r="F26" s="34"/>
      <c r="G26" s="124"/>
      <c r="H26" s="123"/>
      <c r="I26" s="94"/>
      <c r="J26" s="129"/>
      <c r="K26" s="33"/>
      <c r="L26" s="34"/>
      <c r="M26" s="124"/>
      <c r="N26" s="35"/>
      <c r="O26" s="34"/>
      <c r="P26" s="36"/>
      <c r="Q26" s="116"/>
      <c r="U26" s="90"/>
      <c r="V26" s="28"/>
      <c r="W26" s="28"/>
      <c r="X26" s="155"/>
      <c r="Y26" s="156"/>
      <c r="Z26" s="28"/>
      <c r="AA26" s="5"/>
      <c r="AB26" s="90"/>
      <c r="AC26" s="6"/>
      <c r="AD26" s="6"/>
      <c r="AE26" s="6"/>
      <c r="AF26" s="90"/>
    </row>
    <row r="27" spans="2:32" ht="18">
      <c r="B27" s="12" t="s">
        <v>39</v>
      </c>
      <c r="C27" s="48"/>
      <c r="D27" s="27">
        <f aca="true" t="shared" si="0" ref="D27:D36">C27/I27</f>
        <v>0</v>
      </c>
      <c r="E27" s="104"/>
      <c r="F27" s="34">
        <f aca="true" t="shared" si="1" ref="F27:F36">D27*E27/365</f>
        <v>0</v>
      </c>
      <c r="G27" s="50">
        <v>500</v>
      </c>
      <c r="H27" s="123">
        <f aca="true" t="shared" si="2" ref="H27:H36">F27/G27</f>
        <v>0</v>
      </c>
      <c r="I27" s="94">
        <v>0.3</v>
      </c>
      <c r="J27" s="129">
        <f aca="true" t="shared" si="3" ref="J27:J36">F27*I27</f>
        <v>0</v>
      </c>
      <c r="K27" s="33">
        <v>0.88</v>
      </c>
      <c r="L27" s="34">
        <f aca="true" t="shared" si="4" ref="L27:L36">F27*I27*K27</f>
        <v>0</v>
      </c>
      <c r="M27" s="50">
        <v>350</v>
      </c>
      <c r="N27" s="35">
        <v>0.9</v>
      </c>
      <c r="O27" s="34">
        <f>L27*M27*N27/1000</f>
        <v>0</v>
      </c>
      <c r="P27" s="36">
        <v>0.55</v>
      </c>
      <c r="Q27" s="116">
        <f aca="true" t="shared" si="5" ref="Q27:Q36">O27/P27</f>
        <v>0</v>
      </c>
      <c r="U27" s="137"/>
      <c r="V27" s="162"/>
      <c r="W27" s="162"/>
      <c r="X27" s="155"/>
      <c r="Y27" s="157"/>
      <c r="Z27" s="156"/>
      <c r="AA27" s="5"/>
      <c r="AC27" s="135"/>
      <c r="AD27" s="135"/>
      <c r="AE27" s="6"/>
      <c r="AF27" s="28"/>
    </row>
    <row r="28" spans="2:32" ht="18">
      <c r="B28" s="12" t="s">
        <v>39</v>
      </c>
      <c r="C28" s="48"/>
      <c r="D28" s="27">
        <f t="shared" si="0"/>
        <v>0</v>
      </c>
      <c r="E28" s="104"/>
      <c r="F28" s="34">
        <f t="shared" si="1"/>
        <v>0</v>
      </c>
      <c r="G28" s="50">
        <v>500</v>
      </c>
      <c r="H28" s="123">
        <f t="shared" si="2"/>
        <v>0</v>
      </c>
      <c r="I28" s="94">
        <v>0.3</v>
      </c>
      <c r="J28" s="129">
        <f t="shared" si="3"/>
        <v>0</v>
      </c>
      <c r="K28" s="33">
        <v>0.88</v>
      </c>
      <c r="L28" s="34">
        <f t="shared" si="4"/>
        <v>0</v>
      </c>
      <c r="M28" s="50">
        <v>350</v>
      </c>
      <c r="N28" s="35">
        <v>0.9</v>
      </c>
      <c r="O28" s="34">
        <f aca="true" t="shared" si="6" ref="O28:O36">L28*M28*N28/1000</f>
        <v>0</v>
      </c>
      <c r="P28" s="36">
        <v>0.55</v>
      </c>
      <c r="Q28" s="116">
        <f t="shared" si="5"/>
        <v>0</v>
      </c>
      <c r="U28" s="137"/>
      <c r="V28" s="162"/>
      <c r="W28" s="162"/>
      <c r="X28" s="158"/>
      <c r="Y28" s="163"/>
      <c r="Z28" s="163"/>
      <c r="AA28" s="5"/>
      <c r="AB28" s="90"/>
      <c r="AC28" s="6"/>
      <c r="AD28" s="6"/>
      <c r="AE28" s="6"/>
      <c r="AF28" s="28"/>
    </row>
    <row r="29" spans="2:26" ht="18">
      <c r="B29" s="12" t="s">
        <v>40</v>
      </c>
      <c r="C29" s="48"/>
      <c r="D29" s="27">
        <f>C29/I29</f>
        <v>0</v>
      </c>
      <c r="E29" s="104"/>
      <c r="F29" s="34">
        <f t="shared" si="1"/>
        <v>0</v>
      </c>
      <c r="G29" s="50">
        <v>700</v>
      </c>
      <c r="H29" s="123">
        <f t="shared" si="2"/>
        <v>0</v>
      </c>
      <c r="I29" s="94">
        <v>0.35</v>
      </c>
      <c r="J29" s="129">
        <f t="shared" si="3"/>
        <v>0</v>
      </c>
      <c r="K29" s="33">
        <v>0.97</v>
      </c>
      <c r="L29" s="34">
        <f t="shared" si="4"/>
        <v>0</v>
      </c>
      <c r="M29" s="50">
        <v>350</v>
      </c>
      <c r="N29" s="35">
        <v>0.9</v>
      </c>
      <c r="O29" s="34">
        <f t="shared" si="6"/>
        <v>0</v>
      </c>
      <c r="P29" s="36">
        <v>0.52</v>
      </c>
      <c r="Q29" s="116">
        <f t="shared" si="5"/>
        <v>0</v>
      </c>
      <c r="V29" s="13"/>
      <c r="W29" s="13"/>
      <c r="X29" s="13"/>
      <c r="Y29" s="13"/>
      <c r="Z29" s="13"/>
    </row>
    <row r="30" spans="2:26" ht="18">
      <c r="B30" s="12" t="s">
        <v>41</v>
      </c>
      <c r="C30" s="48"/>
      <c r="D30" s="27">
        <f t="shared" si="0"/>
        <v>0</v>
      </c>
      <c r="E30" s="104"/>
      <c r="F30" s="34">
        <f t="shared" si="1"/>
        <v>0</v>
      </c>
      <c r="G30" s="50">
        <v>600</v>
      </c>
      <c r="H30" s="123">
        <f t="shared" si="2"/>
        <v>0</v>
      </c>
      <c r="I30" s="94">
        <v>0.3</v>
      </c>
      <c r="J30" s="129">
        <f t="shared" si="3"/>
        <v>0</v>
      </c>
      <c r="K30" s="33">
        <v>0.9</v>
      </c>
      <c r="L30" s="34">
        <f t="shared" si="4"/>
        <v>0</v>
      </c>
      <c r="M30" s="50">
        <v>330</v>
      </c>
      <c r="N30" s="35">
        <v>0.9</v>
      </c>
      <c r="O30" s="34">
        <f t="shared" si="6"/>
        <v>0</v>
      </c>
      <c r="P30" s="36">
        <v>0.55</v>
      </c>
      <c r="Q30" s="116">
        <f t="shared" si="5"/>
        <v>0</v>
      </c>
      <c r="V30" s="13"/>
      <c r="W30" s="13"/>
      <c r="X30" s="13"/>
      <c r="Y30" s="13"/>
      <c r="Z30" s="13"/>
    </row>
    <row r="31" spans="2:26" ht="18">
      <c r="B31" s="37" t="s">
        <v>42</v>
      </c>
      <c r="C31" s="47"/>
      <c r="D31" s="40">
        <f t="shared" si="0"/>
        <v>0</v>
      </c>
      <c r="E31" s="105"/>
      <c r="F31" s="42">
        <f t="shared" si="1"/>
        <v>0</v>
      </c>
      <c r="G31" s="52">
        <v>600</v>
      </c>
      <c r="H31" s="127">
        <f t="shared" si="2"/>
        <v>0</v>
      </c>
      <c r="I31" s="95">
        <v>0.3</v>
      </c>
      <c r="J31" s="130">
        <f t="shared" si="3"/>
        <v>0</v>
      </c>
      <c r="K31" s="41">
        <v>0.9</v>
      </c>
      <c r="L31" s="42">
        <f t="shared" si="4"/>
        <v>0</v>
      </c>
      <c r="M31" s="52">
        <v>300</v>
      </c>
      <c r="N31" s="43">
        <v>0.9</v>
      </c>
      <c r="O31" s="42">
        <f t="shared" si="6"/>
        <v>0</v>
      </c>
      <c r="P31" s="44">
        <v>0.55</v>
      </c>
      <c r="Q31" s="117">
        <f t="shared" si="5"/>
        <v>0</v>
      </c>
      <c r="V31" s="13"/>
      <c r="W31" s="13"/>
      <c r="X31" s="13"/>
      <c r="Y31" s="13"/>
      <c r="Z31" s="13"/>
    </row>
    <row r="32" spans="2:17" ht="18">
      <c r="B32" s="12" t="s">
        <v>43</v>
      </c>
      <c r="C32" s="48"/>
      <c r="D32" s="27">
        <f t="shared" si="0"/>
        <v>0</v>
      </c>
      <c r="E32" s="104"/>
      <c r="F32" s="34">
        <f t="shared" si="1"/>
        <v>0</v>
      </c>
      <c r="G32" s="50">
        <v>800</v>
      </c>
      <c r="H32" s="123">
        <f t="shared" si="2"/>
        <v>0</v>
      </c>
      <c r="I32" s="94">
        <v>0.6</v>
      </c>
      <c r="J32" s="129">
        <f t="shared" si="3"/>
        <v>0</v>
      </c>
      <c r="K32" s="33">
        <v>0.97</v>
      </c>
      <c r="L32" s="34">
        <f t="shared" si="4"/>
        <v>0</v>
      </c>
      <c r="M32" s="50">
        <v>400</v>
      </c>
      <c r="N32" s="35">
        <v>0.9</v>
      </c>
      <c r="O32" s="34">
        <f t="shared" si="6"/>
        <v>0</v>
      </c>
      <c r="P32" s="36">
        <v>0.53</v>
      </c>
      <c r="Q32" s="116">
        <f t="shared" si="5"/>
        <v>0</v>
      </c>
    </row>
    <row r="33" spans="2:17" ht="18">
      <c r="B33" s="12" t="s">
        <v>44</v>
      </c>
      <c r="C33" s="48"/>
      <c r="D33" s="27">
        <f t="shared" si="0"/>
        <v>0</v>
      </c>
      <c r="E33" s="104"/>
      <c r="F33" s="34">
        <f t="shared" si="1"/>
        <v>0</v>
      </c>
      <c r="G33" s="50">
        <v>900</v>
      </c>
      <c r="H33" s="123">
        <f t="shared" si="2"/>
        <v>0</v>
      </c>
      <c r="I33" s="94">
        <v>0.1</v>
      </c>
      <c r="J33" s="129">
        <f t="shared" si="3"/>
        <v>0</v>
      </c>
      <c r="K33" s="33">
        <v>0.9</v>
      </c>
      <c r="L33" s="34">
        <f t="shared" si="4"/>
        <v>0</v>
      </c>
      <c r="M33" s="50">
        <v>400</v>
      </c>
      <c r="N33" s="35">
        <v>0.9</v>
      </c>
      <c r="O33" s="34">
        <f t="shared" si="6"/>
        <v>0</v>
      </c>
      <c r="P33" s="36">
        <v>0.51</v>
      </c>
      <c r="Q33" s="116">
        <f t="shared" si="5"/>
        <v>0</v>
      </c>
    </row>
    <row r="34" spans="2:17" ht="18">
      <c r="B34" s="12" t="s">
        <v>45</v>
      </c>
      <c r="C34" s="48"/>
      <c r="D34" s="27">
        <f t="shared" si="0"/>
        <v>0</v>
      </c>
      <c r="E34" s="104"/>
      <c r="F34" s="34">
        <f t="shared" si="1"/>
        <v>0</v>
      </c>
      <c r="G34" s="50">
        <v>500</v>
      </c>
      <c r="H34" s="123">
        <f t="shared" si="2"/>
        <v>0</v>
      </c>
      <c r="I34" s="94">
        <v>0.3</v>
      </c>
      <c r="J34" s="129">
        <f t="shared" si="3"/>
        <v>0</v>
      </c>
      <c r="K34" s="33">
        <v>0.9</v>
      </c>
      <c r="L34" s="34">
        <f t="shared" si="4"/>
        <v>0</v>
      </c>
      <c r="M34" s="50">
        <v>300</v>
      </c>
      <c r="N34" s="35">
        <v>0.9</v>
      </c>
      <c r="O34" s="34">
        <f t="shared" si="6"/>
        <v>0</v>
      </c>
      <c r="P34" s="36">
        <v>0.6</v>
      </c>
      <c r="Q34" s="116">
        <f t="shared" si="5"/>
        <v>0</v>
      </c>
    </row>
    <row r="35" spans="2:17" ht="18">
      <c r="B35" s="12" t="s">
        <v>46</v>
      </c>
      <c r="C35" s="48"/>
      <c r="D35" s="27">
        <f t="shared" si="0"/>
        <v>0</v>
      </c>
      <c r="E35" s="104"/>
      <c r="F35" s="34">
        <f t="shared" si="1"/>
        <v>0</v>
      </c>
      <c r="G35" s="50">
        <v>500</v>
      </c>
      <c r="H35" s="123">
        <f t="shared" si="2"/>
        <v>0</v>
      </c>
      <c r="I35" s="94">
        <v>0.3</v>
      </c>
      <c r="J35" s="129">
        <f t="shared" si="3"/>
        <v>0</v>
      </c>
      <c r="K35" s="33">
        <v>0.9</v>
      </c>
      <c r="L35" s="34">
        <f t="shared" si="4"/>
        <v>0</v>
      </c>
      <c r="M35" s="50">
        <v>280</v>
      </c>
      <c r="N35" s="35">
        <v>0.9</v>
      </c>
      <c r="O35" s="34">
        <f t="shared" si="6"/>
        <v>0</v>
      </c>
      <c r="P35" s="36">
        <v>0.52</v>
      </c>
      <c r="Q35" s="116">
        <f t="shared" si="5"/>
        <v>0</v>
      </c>
    </row>
    <row r="36" spans="2:17" ht="18">
      <c r="B36" s="37" t="s">
        <v>47</v>
      </c>
      <c r="C36" s="47"/>
      <c r="D36" s="40">
        <f t="shared" si="0"/>
        <v>0</v>
      </c>
      <c r="E36" s="105"/>
      <c r="F36" s="42">
        <f t="shared" si="1"/>
        <v>0</v>
      </c>
      <c r="G36" s="52">
        <v>500</v>
      </c>
      <c r="H36" s="127">
        <f t="shared" si="2"/>
        <v>0</v>
      </c>
      <c r="I36" s="95">
        <v>0.3</v>
      </c>
      <c r="J36" s="130">
        <f t="shared" si="3"/>
        <v>0</v>
      </c>
      <c r="K36" s="41">
        <v>0.95</v>
      </c>
      <c r="L36" s="42">
        <f t="shared" si="4"/>
        <v>0</v>
      </c>
      <c r="M36" s="52">
        <v>280</v>
      </c>
      <c r="N36" s="43">
        <v>0.9</v>
      </c>
      <c r="O36" s="42">
        <f t="shared" si="6"/>
        <v>0</v>
      </c>
      <c r="P36" s="44">
        <v>0.52</v>
      </c>
      <c r="Q36" s="117">
        <f t="shared" si="5"/>
        <v>0</v>
      </c>
    </row>
    <row r="37" spans="2:17" ht="2.25" customHeight="1">
      <c r="B37" s="12"/>
      <c r="C37" s="48"/>
      <c r="D37" s="27"/>
      <c r="E37" s="104"/>
      <c r="F37" s="34"/>
      <c r="G37" s="124"/>
      <c r="H37" s="123"/>
      <c r="I37" s="94"/>
      <c r="J37" s="129"/>
      <c r="K37" s="33"/>
      <c r="L37" s="34"/>
      <c r="M37" s="50"/>
      <c r="N37" s="35"/>
      <c r="O37" s="34"/>
      <c r="P37" s="36"/>
      <c r="Q37" s="116"/>
    </row>
    <row r="38" spans="2:17" ht="18">
      <c r="B38" s="12" t="s">
        <v>48</v>
      </c>
      <c r="C38" s="32"/>
      <c r="D38" s="32"/>
      <c r="E38" s="106"/>
      <c r="F38" s="34"/>
      <c r="G38" s="124"/>
      <c r="H38" s="123"/>
      <c r="I38" s="94"/>
      <c r="J38" s="129"/>
      <c r="K38" s="33"/>
      <c r="L38" s="34"/>
      <c r="M38" s="124"/>
      <c r="N38" s="35"/>
      <c r="O38" s="34"/>
      <c r="P38" s="36"/>
      <c r="Q38" s="116"/>
    </row>
    <row r="39" spans="2:17" ht="18">
      <c r="B39" s="49" t="s">
        <v>58</v>
      </c>
      <c r="C39" s="48"/>
      <c r="D39" s="27">
        <f>C39/I39</f>
        <v>0</v>
      </c>
      <c r="E39" s="104"/>
      <c r="F39" s="34">
        <f>D39*E39/365</f>
        <v>0</v>
      </c>
      <c r="G39" s="50">
        <v>500</v>
      </c>
      <c r="H39" s="123">
        <f>F39/G39</f>
        <v>0</v>
      </c>
      <c r="I39" s="94">
        <v>0.3</v>
      </c>
      <c r="J39" s="129">
        <f>F39*I39</f>
        <v>0</v>
      </c>
      <c r="K39" s="33">
        <v>0.95</v>
      </c>
      <c r="L39" s="34">
        <f>F39*I39*K39</f>
        <v>0</v>
      </c>
      <c r="M39" s="50">
        <v>350</v>
      </c>
      <c r="N39" s="35">
        <v>0.9</v>
      </c>
      <c r="O39" s="34">
        <f>L39*M39*N39/1000</f>
        <v>0</v>
      </c>
      <c r="P39" s="51">
        <v>0.5</v>
      </c>
      <c r="Q39" s="116">
        <f>O39/P39</f>
        <v>0</v>
      </c>
    </row>
    <row r="40" spans="2:17" ht="18">
      <c r="B40" s="49" t="s">
        <v>58</v>
      </c>
      <c r="C40" s="48"/>
      <c r="D40" s="27">
        <f>C40/I40</f>
        <v>0</v>
      </c>
      <c r="E40" s="104"/>
      <c r="F40" s="34">
        <f>D40*E40/365</f>
        <v>0</v>
      </c>
      <c r="G40" s="50">
        <v>500</v>
      </c>
      <c r="H40" s="123">
        <f>F40/G40</f>
        <v>0</v>
      </c>
      <c r="I40" s="94">
        <v>0.3</v>
      </c>
      <c r="J40" s="129">
        <f>F40*I40</f>
        <v>0</v>
      </c>
      <c r="K40" s="33">
        <v>0.95</v>
      </c>
      <c r="L40" s="34">
        <f>F40*I40*K40</f>
        <v>0</v>
      </c>
      <c r="M40" s="50">
        <v>350</v>
      </c>
      <c r="N40" s="35">
        <v>0.9</v>
      </c>
      <c r="O40" s="34">
        <f>L40*M40*N40/1000</f>
        <v>0</v>
      </c>
      <c r="P40" s="51">
        <v>0.5</v>
      </c>
      <c r="Q40" s="116">
        <f>O40/P40</f>
        <v>0</v>
      </c>
    </row>
    <row r="41" spans="2:17" ht="18">
      <c r="B41" s="53"/>
      <c r="C41" s="32"/>
      <c r="D41" s="32"/>
      <c r="E41" s="106"/>
      <c r="F41" s="34"/>
      <c r="G41" s="124"/>
      <c r="H41" s="123"/>
      <c r="I41" s="94"/>
      <c r="J41" s="129"/>
      <c r="K41" s="33"/>
      <c r="L41" s="34"/>
      <c r="M41" s="124"/>
      <c r="N41" s="35"/>
      <c r="O41" s="34"/>
      <c r="P41" s="36"/>
      <c r="Q41" s="116"/>
    </row>
    <row r="42" spans="2:17" ht="18">
      <c r="B42" s="12" t="s">
        <v>49</v>
      </c>
      <c r="C42" s="54" t="s">
        <v>50</v>
      </c>
      <c r="D42" s="55"/>
      <c r="E42" s="106"/>
      <c r="F42" s="34">
        <f>D42/365*1000</f>
        <v>0</v>
      </c>
      <c r="G42" s="50">
        <v>1000</v>
      </c>
      <c r="H42" s="123">
        <f>F42/G42</f>
        <v>0</v>
      </c>
      <c r="I42" s="94">
        <v>0.06</v>
      </c>
      <c r="J42" s="129">
        <f>F42*I42</f>
        <v>0</v>
      </c>
      <c r="K42" s="33">
        <v>0.85</v>
      </c>
      <c r="L42" s="34">
        <f>F42*I42*K42</f>
        <v>0</v>
      </c>
      <c r="M42" s="50">
        <v>250</v>
      </c>
      <c r="N42" s="35">
        <v>0.9</v>
      </c>
      <c r="O42" s="34">
        <f>L42*M42*N42/1000</f>
        <v>0</v>
      </c>
      <c r="P42" s="36">
        <v>0.5</v>
      </c>
      <c r="Q42" s="116">
        <f>O42/P42</f>
        <v>0</v>
      </c>
    </row>
    <row r="43" spans="2:17" ht="18">
      <c r="B43" s="12" t="s">
        <v>51</v>
      </c>
      <c r="C43" s="54" t="s">
        <v>50</v>
      </c>
      <c r="D43" s="55"/>
      <c r="E43" s="106"/>
      <c r="F43" s="34">
        <f>D43/365*1000</f>
        <v>0</v>
      </c>
      <c r="G43" s="50">
        <v>1000</v>
      </c>
      <c r="H43" s="123">
        <f>F43/G43</f>
        <v>0</v>
      </c>
      <c r="I43" s="94">
        <v>0.02</v>
      </c>
      <c r="J43" s="129">
        <f>F43*I43</f>
        <v>0</v>
      </c>
      <c r="K43" s="33">
        <v>0.85</v>
      </c>
      <c r="L43" s="34">
        <f>F43*I43*K43</f>
        <v>0</v>
      </c>
      <c r="M43" s="50">
        <v>250</v>
      </c>
      <c r="N43" s="35">
        <v>0.9</v>
      </c>
      <c r="O43" s="34">
        <f>L43*M43*N43/1000</f>
        <v>0</v>
      </c>
      <c r="P43" s="36">
        <v>0.5</v>
      </c>
      <c r="Q43" s="116">
        <f>O43/P43</f>
        <v>0</v>
      </c>
    </row>
    <row r="44" spans="2:17" ht="18">
      <c r="B44" s="12"/>
      <c r="C44" s="54"/>
      <c r="D44" s="56"/>
      <c r="E44" s="106"/>
      <c r="F44" s="34"/>
      <c r="G44" s="124"/>
      <c r="H44" s="123"/>
      <c r="I44" s="94"/>
      <c r="J44" s="129"/>
      <c r="K44" s="33"/>
      <c r="L44" s="34"/>
      <c r="M44" s="124"/>
      <c r="N44" s="35"/>
      <c r="O44" s="34"/>
      <c r="P44" s="36"/>
      <c r="Q44" s="116"/>
    </row>
    <row r="45" spans="2:17" ht="18">
      <c r="B45" s="12" t="s">
        <v>52</v>
      </c>
      <c r="C45" s="54" t="s">
        <v>50</v>
      </c>
      <c r="D45" s="55"/>
      <c r="E45" s="110"/>
      <c r="F45" s="34">
        <f>D45/365*1000</f>
        <v>0</v>
      </c>
      <c r="G45" s="50">
        <v>200</v>
      </c>
      <c r="H45" s="123">
        <f>F45/G45</f>
        <v>0</v>
      </c>
      <c r="I45" s="94">
        <v>0.2</v>
      </c>
      <c r="J45" s="129">
        <f>F45*I45</f>
        <v>0</v>
      </c>
      <c r="K45" s="33">
        <v>0.96</v>
      </c>
      <c r="L45" s="34">
        <f>F45*I45*K45</f>
        <v>0</v>
      </c>
      <c r="M45" s="50">
        <v>280</v>
      </c>
      <c r="N45" s="35">
        <v>0.9</v>
      </c>
      <c r="O45" s="34">
        <f>L45*M45*N45/1000</f>
        <v>0</v>
      </c>
      <c r="P45" s="36">
        <v>0.5</v>
      </c>
      <c r="Q45" s="116">
        <f>O45/P45</f>
        <v>0</v>
      </c>
    </row>
    <row r="46" spans="2:17" ht="18">
      <c r="B46" s="12" t="s">
        <v>53</v>
      </c>
      <c r="C46" s="54" t="s">
        <v>50</v>
      </c>
      <c r="D46" s="55"/>
      <c r="E46" s="110"/>
      <c r="F46" s="34">
        <f>D46/365*1000</f>
        <v>0</v>
      </c>
      <c r="G46" s="50">
        <v>450</v>
      </c>
      <c r="H46" s="123">
        <f>F46/G46</f>
        <v>0</v>
      </c>
      <c r="I46" s="94">
        <v>0.12</v>
      </c>
      <c r="J46" s="129">
        <f>F46*I46</f>
        <v>0</v>
      </c>
      <c r="K46" s="33">
        <v>0.8</v>
      </c>
      <c r="L46" s="34">
        <f>F46*I46*K46</f>
        <v>0</v>
      </c>
      <c r="M46" s="50">
        <v>250</v>
      </c>
      <c r="N46" s="35">
        <v>0.9</v>
      </c>
      <c r="O46" s="34">
        <f>L46*M46*N46/1000</f>
        <v>0</v>
      </c>
      <c r="P46" s="36">
        <v>0.5</v>
      </c>
      <c r="Q46" s="116">
        <f>O46/P46</f>
        <v>0</v>
      </c>
    </row>
    <row r="47" spans="2:17" ht="18">
      <c r="B47" s="12" t="s">
        <v>54</v>
      </c>
      <c r="C47" s="54" t="s">
        <v>50</v>
      </c>
      <c r="D47" s="55"/>
      <c r="E47" s="110"/>
      <c r="F47" s="34">
        <f>D47/365*1000</f>
        <v>0</v>
      </c>
      <c r="G47" s="50">
        <v>800</v>
      </c>
      <c r="H47" s="123">
        <f>F47/G47</f>
        <v>0</v>
      </c>
      <c r="I47" s="94">
        <v>0.8</v>
      </c>
      <c r="J47" s="129">
        <f>F47*I47</f>
        <v>0</v>
      </c>
      <c r="K47" s="33">
        <v>0.95</v>
      </c>
      <c r="L47" s="34">
        <f>F47*I47*K47</f>
        <v>0</v>
      </c>
      <c r="M47" s="50">
        <v>800</v>
      </c>
      <c r="N47" s="35">
        <v>0.9</v>
      </c>
      <c r="O47" s="34">
        <f>L47*M47*N47/1000</f>
        <v>0</v>
      </c>
      <c r="P47" s="36">
        <v>0.5</v>
      </c>
      <c r="Q47" s="116">
        <f>O47/P47</f>
        <v>0</v>
      </c>
    </row>
    <row r="48" spans="2:17" ht="18">
      <c r="B48" s="12" t="s">
        <v>55</v>
      </c>
      <c r="C48" s="54" t="s">
        <v>50</v>
      </c>
      <c r="D48" s="55"/>
      <c r="E48" s="110"/>
      <c r="F48" s="34">
        <f>D48/365*1000</f>
        <v>0</v>
      </c>
      <c r="G48" s="50">
        <v>800</v>
      </c>
      <c r="H48" s="123">
        <f>F48/G48</f>
        <v>0</v>
      </c>
      <c r="I48" s="94">
        <v>0.1</v>
      </c>
      <c r="J48" s="129">
        <f>F48*I48</f>
        <v>0</v>
      </c>
      <c r="K48" s="33">
        <v>0.9</v>
      </c>
      <c r="L48" s="34">
        <f>F48*I48*K48</f>
        <v>0</v>
      </c>
      <c r="M48" s="50">
        <v>250</v>
      </c>
      <c r="N48" s="35">
        <v>0.9</v>
      </c>
      <c r="O48" s="34">
        <f>L48*M48*N48/1000</f>
        <v>0</v>
      </c>
      <c r="P48" s="36">
        <v>0.5</v>
      </c>
      <c r="Q48" s="116">
        <f>O48/P48</f>
        <v>0</v>
      </c>
    </row>
    <row r="49" spans="2:17" ht="18">
      <c r="B49" s="37" t="s">
        <v>56</v>
      </c>
      <c r="C49" s="57" t="s">
        <v>50</v>
      </c>
      <c r="D49" s="58"/>
      <c r="E49" s="111"/>
      <c r="F49" s="42">
        <f>D49/365*1000</f>
        <v>0</v>
      </c>
      <c r="G49" s="52">
        <v>800</v>
      </c>
      <c r="H49" s="127">
        <f>F49/G49</f>
        <v>0</v>
      </c>
      <c r="I49" s="95">
        <v>0.2</v>
      </c>
      <c r="J49" s="130">
        <f>F49*I49</f>
        <v>0</v>
      </c>
      <c r="K49" s="41">
        <v>0.95</v>
      </c>
      <c r="L49" s="42">
        <f>F49*I49*K49</f>
        <v>0</v>
      </c>
      <c r="M49" s="52">
        <v>600</v>
      </c>
      <c r="N49" s="43">
        <v>0.9</v>
      </c>
      <c r="O49" s="42">
        <f>L49*M49*N49/1000</f>
        <v>0</v>
      </c>
      <c r="P49" s="44">
        <v>0.5</v>
      </c>
      <c r="Q49" s="117">
        <f>O49/P49</f>
        <v>0</v>
      </c>
    </row>
    <row r="50" spans="2:17" ht="18">
      <c r="B50" s="12"/>
      <c r="C50" s="54"/>
      <c r="D50" s="59"/>
      <c r="E50" s="110"/>
      <c r="F50" s="34"/>
      <c r="G50" s="124"/>
      <c r="H50" s="123"/>
      <c r="I50" s="94"/>
      <c r="J50" s="129"/>
      <c r="K50" s="33"/>
      <c r="L50" s="34"/>
      <c r="M50" s="124"/>
      <c r="N50" s="35"/>
      <c r="O50" s="34"/>
      <c r="P50" s="36"/>
      <c r="Q50" s="116"/>
    </row>
    <row r="51" spans="2:17" ht="18">
      <c r="B51" s="49" t="s">
        <v>57</v>
      </c>
      <c r="C51" s="54" t="s">
        <v>50</v>
      </c>
      <c r="D51" s="55"/>
      <c r="E51" s="110"/>
      <c r="F51" s="34">
        <f>D51/365*1000</f>
        <v>0</v>
      </c>
      <c r="G51" s="50">
        <v>1000</v>
      </c>
      <c r="H51" s="123">
        <f>F51/G51</f>
        <v>0</v>
      </c>
      <c r="I51" s="96">
        <v>0.25</v>
      </c>
      <c r="J51" s="129">
        <f>F51*I51</f>
        <v>0</v>
      </c>
      <c r="K51" s="60">
        <v>0.95</v>
      </c>
      <c r="L51" s="34">
        <f>F51*I51*K51</f>
        <v>0</v>
      </c>
      <c r="M51" s="50">
        <v>270</v>
      </c>
      <c r="N51" s="35">
        <v>0.9</v>
      </c>
      <c r="O51" s="34">
        <f>L51*M51*N51/1000</f>
        <v>0</v>
      </c>
      <c r="P51" s="51">
        <v>0.5</v>
      </c>
      <c r="Q51" s="116">
        <f>O51/P51</f>
        <v>0</v>
      </c>
    </row>
    <row r="52" spans="2:17" ht="18">
      <c r="B52" s="49" t="s">
        <v>58</v>
      </c>
      <c r="C52" s="54" t="s">
        <v>50</v>
      </c>
      <c r="D52" s="55"/>
      <c r="E52" s="110"/>
      <c r="F52" s="34">
        <f>D52/365*1000</f>
        <v>0</v>
      </c>
      <c r="G52" s="50">
        <v>1000</v>
      </c>
      <c r="H52" s="123">
        <f>F52/G52</f>
        <v>0</v>
      </c>
      <c r="I52" s="96">
        <v>0.2</v>
      </c>
      <c r="J52" s="129">
        <f>F52*I52</f>
        <v>0</v>
      </c>
      <c r="K52" s="60">
        <v>0.85</v>
      </c>
      <c r="L52" s="34">
        <f>F52*I52*K52</f>
        <v>0</v>
      </c>
      <c r="M52" s="50">
        <v>344</v>
      </c>
      <c r="N52" s="35">
        <v>0.9</v>
      </c>
      <c r="O52" s="34">
        <f>L52*M52*N52/1000</f>
        <v>0</v>
      </c>
      <c r="P52" s="51">
        <v>0.5</v>
      </c>
      <c r="Q52" s="116">
        <f>O52/P52</f>
        <v>0</v>
      </c>
    </row>
    <row r="53" spans="2:17" ht="18.75" thickBot="1">
      <c r="B53" s="49" t="s">
        <v>58</v>
      </c>
      <c r="C53" s="54" t="s">
        <v>50</v>
      </c>
      <c r="D53" s="55"/>
      <c r="E53" s="110"/>
      <c r="F53" s="34">
        <f>D53/365*1000</f>
        <v>0</v>
      </c>
      <c r="G53" s="50">
        <v>1000</v>
      </c>
      <c r="H53" s="123">
        <f>F53/G53</f>
        <v>0</v>
      </c>
      <c r="I53" s="96">
        <v>0.2</v>
      </c>
      <c r="J53" s="129">
        <f>F53*I53</f>
        <v>0</v>
      </c>
      <c r="K53" s="60">
        <v>0.85</v>
      </c>
      <c r="L53" s="34">
        <f>F53*I53*K53</f>
        <v>0</v>
      </c>
      <c r="M53" s="50">
        <v>345</v>
      </c>
      <c r="N53" s="35">
        <v>0.9</v>
      </c>
      <c r="O53" s="34">
        <f>L53*M53*N53/1000</f>
        <v>0</v>
      </c>
      <c r="P53" s="51">
        <v>0.5</v>
      </c>
      <c r="Q53" s="116">
        <f>O53/P53</f>
        <v>0</v>
      </c>
    </row>
    <row r="54" spans="2:17" ht="18.75" thickBot="1">
      <c r="B54" s="8"/>
      <c r="C54" s="9"/>
      <c r="D54" s="9"/>
      <c r="E54" s="101"/>
      <c r="F54" s="101"/>
      <c r="G54" s="101"/>
      <c r="H54" s="141"/>
      <c r="I54" s="142"/>
      <c r="J54" s="142"/>
      <c r="K54" s="61"/>
      <c r="L54" s="101"/>
      <c r="M54" s="62"/>
      <c r="N54" s="62"/>
      <c r="O54" s="63"/>
      <c r="P54" s="63"/>
      <c r="Q54" s="118"/>
    </row>
    <row r="55" spans="2:42" ht="18">
      <c r="B55" s="66" t="s">
        <v>59</v>
      </c>
      <c r="C55" s="67"/>
      <c r="D55" s="67"/>
      <c r="E55" s="112" t="s">
        <v>60</v>
      </c>
      <c r="F55" s="68">
        <f>SUM(F8:F53)/1000</f>
        <v>0</v>
      </c>
      <c r="G55" s="68"/>
      <c r="I55" s="140" t="s">
        <v>61</v>
      </c>
      <c r="K55" s="68">
        <f>SUM(J8:J53)/1000</f>
        <v>0</v>
      </c>
      <c r="L55" s="68">
        <f>SUM(L8:L53)/1000</f>
        <v>0</v>
      </c>
      <c r="M55" s="62"/>
      <c r="N55" s="69" t="s">
        <v>62</v>
      </c>
      <c r="O55" s="70">
        <f>SUM(O8:O53)</f>
        <v>0</v>
      </c>
      <c r="P55" s="70"/>
      <c r="Q55" s="119">
        <f>SUM(Q8:Q53)</f>
        <v>0</v>
      </c>
      <c r="R55" s="13"/>
      <c r="S55" s="13"/>
      <c r="T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2:42" ht="18.75" thickBot="1">
      <c r="B56" s="71" t="s">
        <v>63</v>
      </c>
      <c r="C56" s="72"/>
      <c r="D56" s="72"/>
      <c r="E56" s="18" t="s">
        <v>64</v>
      </c>
      <c r="F56" s="73">
        <f>SUM(H27:H40)+H45</f>
        <v>0</v>
      </c>
      <c r="G56" s="98"/>
      <c r="H56" s="98"/>
      <c r="I56" s="98"/>
      <c r="J56" s="131"/>
      <c r="K56" s="74"/>
      <c r="L56" s="97"/>
      <c r="M56" s="65"/>
      <c r="N56" s="75" t="s">
        <v>65</v>
      </c>
      <c r="O56" s="76">
        <f>O55/24</f>
        <v>0</v>
      </c>
      <c r="P56" s="76"/>
      <c r="Q56" s="120">
        <f>Q55/24</f>
        <v>0</v>
      </c>
      <c r="R56" s="13"/>
      <c r="S56" s="13"/>
      <c r="T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2:42" ht="27" customHeight="1">
      <c r="B57" s="146"/>
      <c r="C57" s="146"/>
      <c r="D57" s="146"/>
      <c r="E57" s="99"/>
      <c r="F57" s="147"/>
      <c r="G57" s="126"/>
      <c r="H57" s="128"/>
      <c r="I57" s="28"/>
      <c r="J57" s="86"/>
      <c r="K57" s="64"/>
      <c r="L57" s="28"/>
      <c r="M57" s="29"/>
      <c r="N57" s="29"/>
      <c r="O57" s="77" t="s">
        <v>70</v>
      </c>
      <c r="P57" s="30"/>
      <c r="Q57" s="121" t="e">
        <f>O55/Q55</f>
        <v>#DIV/0!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2:38" ht="18" customHeight="1" thickBot="1">
      <c r="B58" s="45"/>
      <c r="C58" s="45"/>
      <c r="D58" s="45"/>
      <c r="E58" s="99"/>
      <c r="F58" s="102"/>
      <c r="G58" s="80"/>
      <c r="H58" s="28"/>
      <c r="I58" s="28"/>
      <c r="J58" s="86"/>
      <c r="K58" s="78"/>
      <c r="L58" s="28"/>
      <c r="M58" s="143"/>
      <c r="N58" s="97"/>
      <c r="O58" s="97"/>
      <c r="P58" s="97"/>
      <c r="Q58" s="14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42" ht="21.75" customHeight="1">
      <c r="B59" s="138"/>
      <c r="C59" s="138"/>
      <c r="D59" s="138"/>
      <c r="E59" s="139"/>
      <c r="F59" s="148"/>
      <c r="G59" s="86"/>
      <c r="H59" s="86"/>
      <c r="I59" s="28"/>
      <c r="J59" s="86"/>
      <c r="K59" s="80"/>
      <c r="L59" s="145"/>
      <c r="M59" s="81" t="s">
        <v>66</v>
      </c>
      <c r="N59" s="82">
        <v>22</v>
      </c>
      <c r="O59" s="83">
        <f>N59*365</f>
        <v>8030</v>
      </c>
      <c r="P59" s="28"/>
      <c r="Q59" s="115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2:42" ht="24" customHeight="1" thickBot="1">
      <c r="B60" s="138"/>
      <c r="C60" s="138"/>
      <c r="D60" s="138"/>
      <c r="E60" s="139"/>
      <c r="F60" s="148"/>
      <c r="G60" s="86"/>
      <c r="H60" s="86"/>
      <c r="I60" s="86"/>
      <c r="J60" s="86"/>
      <c r="K60" s="80"/>
      <c r="L60" s="161" t="s">
        <v>67</v>
      </c>
      <c r="M60" s="161"/>
      <c r="N60" s="84">
        <v>0.37</v>
      </c>
      <c r="O60" s="65"/>
      <c r="P60" s="159" t="s">
        <v>68</v>
      </c>
      <c r="Q60" s="122">
        <f>O55*10/N59*N60</f>
        <v>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2:17" s="13" customFormat="1" ht="21.75" customHeight="1">
      <c r="B61" s="26"/>
      <c r="C61" s="26"/>
      <c r="D61" s="26"/>
      <c r="E61" s="86"/>
      <c r="F61" s="86"/>
      <c r="G61" s="86"/>
      <c r="H61" s="86"/>
      <c r="I61" s="86"/>
      <c r="J61" s="86"/>
      <c r="K61" s="80"/>
      <c r="L61" s="28"/>
      <c r="M61" s="85"/>
      <c r="N61" s="86"/>
      <c r="O61" s="78"/>
      <c r="P61" s="28"/>
      <c r="Q61" s="79"/>
    </row>
    <row r="62" spans="5:17" s="13" customFormat="1" ht="3" customHeight="1">
      <c r="E62" s="28"/>
      <c r="F62" s="28"/>
      <c r="G62" s="86"/>
      <c r="H62" s="86"/>
      <c r="I62" s="86"/>
      <c r="J62" s="86"/>
      <c r="K62" s="80"/>
      <c r="L62" s="28"/>
      <c r="M62" s="86"/>
      <c r="N62" s="86"/>
      <c r="O62" s="78"/>
      <c r="P62" s="28"/>
      <c r="Q62" s="79"/>
    </row>
    <row r="63" spans="5:17" s="13" customFormat="1" ht="15.75" customHeight="1">
      <c r="E63" s="28"/>
      <c r="F63" s="28"/>
      <c r="G63" s="86"/>
      <c r="H63" s="86"/>
      <c r="I63" s="86"/>
      <c r="J63" s="86"/>
      <c r="K63" s="80"/>
      <c r="L63" s="28"/>
      <c r="M63" s="86"/>
      <c r="N63" s="86"/>
      <c r="O63" s="78"/>
      <c r="P63" s="28"/>
      <c r="Q63" s="79"/>
    </row>
    <row r="64" spans="5:17" s="13" customFormat="1" ht="24" customHeight="1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39" ht="18">
      <c r="A65" s="13"/>
      <c r="B65" s="87"/>
      <c r="C65" s="88"/>
      <c r="D65" s="45"/>
      <c r="E65" s="9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2:17" ht="18">
      <c r="B66" s="45"/>
      <c r="C66" s="89"/>
      <c r="D66" s="45"/>
      <c r="E66" s="9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8">
      <c r="B67" s="45"/>
      <c r="C67" s="45"/>
      <c r="D67" s="45"/>
      <c r="E67" s="9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8">
      <c r="B68" s="45"/>
      <c r="C68" s="45"/>
      <c r="D68" s="45"/>
      <c r="E68" s="9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8">
      <c r="B69" s="45"/>
      <c r="C69" s="45"/>
      <c r="D69" s="45"/>
      <c r="E69" s="99"/>
      <c r="F69" s="99"/>
      <c r="G69" s="99"/>
      <c r="H69" s="99"/>
      <c r="I69" s="99"/>
      <c r="J69" s="28"/>
      <c r="K69" s="64"/>
      <c r="L69" s="28"/>
      <c r="M69" s="29"/>
      <c r="N69" s="29"/>
      <c r="O69" s="29"/>
      <c r="P69" s="30"/>
      <c r="Q69" s="28"/>
    </row>
    <row r="70" spans="2:14" ht="18">
      <c r="B70" s="87"/>
      <c r="C70" s="87"/>
      <c r="D70" s="87"/>
      <c r="E70" s="100"/>
      <c r="F70" s="100"/>
      <c r="G70" s="100"/>
      <c r="H70" s="100"/>
      <c r="I70" s="100"/>
      <c r="K70" s="90"/>
      <c r="M70" s="90"/>
      <c r="N70" s="90"/>
    </row>
    <row r="71" spans="2:14" ht="18">
      <c r="B71" s="87"/>
      <c r="C71" s="87"/>
      <c r="D71" s="87"/>
      <c r="E71" s="100"/>
      <c r="F71" s="100"/>
      <c r="G71" s="100"/>
      <c r="H71" s="100"/>
      <c r="I71" s="100"/>
      <c r="K71" s="90"/>
      <c r="M71" s="90"/>
      <c r="N71" s="90"/>
    </row>
    <row r="72" spans="2:16" ht="18">
      <c r="B72" s="87"/>
      <c r="C72" s="87"/>
      <c r="D72" s="87"/>
      <c r="E72" s="100"/>
      <c r="F72" s="100"/>
      <c r="G72" s="100"/>
      <c r="H72" s="100"/>
      <c r="I72" s="100"/>
      <c r="K72" s="90"/>
      <c r="M72" s="90"/>
      <c r="N72" s="90"/>
      <c r="O72" s="90"/>
      <c r="P72" s="90"/>
    </row>
    <row r="73" spans="2:16" ht="18">
      <c r="B73" s="87"/>
      <c r="C73" s="87"/>
      <c r="D73" s="87"/>
      <c r="E73" s="100"/>
      <c r="F73" s="100"/>
      <c r="G73" s="100"/>
      <c r="H73" s="100"/>
      <c r="I73" s="100"/>
      <c r="K73" s="90"/>
      <c r="M73" s="90"/>
      <c r="N73" s="90"/>
      <c r="O73" s="90"/>
      <c r="P73" s="90"/>
    </row>
    <row r="74" spans="2:16" ht="18">
      <c r="B74" s="87"/>
      <c r="C74" s="87"/>
      <c r="D74" s="87"/>
      <c r="E74" s="100"/>
      <c r="F74" s="100"/>
      <c r="G74" s="100"/>
      <c r="H74" s="100"/>
      <c r="I74" s="100"/>
      <c r="K74" s="90"/>
      <c r="M74" s="90"/>
      <c r="N74" s="90"/>
      <c r="O74" s="90"/>
      <c r="P74" s="90"/>
    </row>
    <row r="75" spans="2:16" ht="18">
      <c r="B75" s="87"/>
      <c r="C75" s="87"/>
      <c r="D75" s="87"/>
      <c r="E75" s="100"/>
      <c r="F75" s="100"/>
      <c r="G75" s="100"/>
      <c r="H75" s="100"/>
      <c r="I75" s="100"/>
      <c r="K75" s="90"/>
      <c r="M75" s="90"/>
      <c r="N75" s="90"/>
      <c r="O75" s="90"/>
      <c r="P75" s="90"/>
    </row>
    <row r="76" spans="2:16" ht="18">
      <c r="B76" s="87"/>
      <c r="C76" s="87"/>
      <c r="D76" s="87"/>
      <c r="E76" s="100"/>
      <c r="F76" s="100"/>
      <c r="G76" s="100"/>
      <c r="H76" s="100"/>
      <c r="I76" s="100"/>
      <c r="K76" s="90"/>
      <c r="M76" s="90"/>
      <c r="N76" s="90"/>
      <c r="O76" s="90"/>
      <c r="P76" s="90"/>
    </row>
    <row r="77" spans="2:16" ht="18">
      <c r="B77" s="87"/>
      <c r="C77" s="87"/>
      <c r="D77" s="87"/>
      <c r="E77" s="100"/>
      <c r="F77" s="100"/>
      <c r="G77" s="100"/>
      <c r="H77" s="100"/>
      <c r="I77" s="100"/>
      <c r="K77" s="90"/>
      <c r="M77" s="90"/>
      <c r="N77" s="90"/>
      <c r="O77" s="90"/>
      <c r="P77" s="90"/>
    </row>
    <row r="78" spans="2:16" ht="18">
      <c r="B78" s="87"/>
      <c r="C78" s="87"/>
      <c r="D78" s="87"/>
      <c r="E78" s="100"/>
      <c r="F78" s="100"/>
      <c r="G78" s="100"/>
      <c r="H78" s="100"/>
      <c r="I78" s="100"/>
      <c r="K78" s="90"/>
      <c r="M78" s="90"/>
      <c r="N78" s="90"/>
      <c r="O78" s="90"/>
      <c r="P78" s="90"/>
    </row>
    <row r="79" spans="11:16" ht="18">
      <c r="K79" s="90"/>
      <c r="M79" s="90"/>
      <c r="N79" s="90"/>
      <c r="O79" s="90"/>
      <c r="P79" s="90"/>
    </row>
    <row r="80" spans="11:16" ht="18">
      <c r="K80" s="90"/>
      <c r="M80" s="90"/>
      <c r="N80" s="90"/>
      <c r="O80" s="90"/>
      <c r="P80" s="90"/>
    </row>
    <row r="81" spans="11:16" ht="18">
      <c r="K81" s="90"/>
      <c r="M81" s="90"/>
      <c r="N81" s="90"/>
      <c r="O81" s="90"/>
      <c r="P81" s="90"/>
    </row>
    <row r="82" spans="11:16" ht="18">
      <c r="K82" s="90"/>
      <c r="M82" s="90"/>
      <c r="N82" s="90"/>
      <c r="O82" s="90"/>
      <c r="P82" s="90"/>
    </row>
    <row r="83" spans="11:16" ht="18">
      <c r="K83" s="90"/>
      <c r="M83" s="90"/>
      <c r="N83" s="90"/>
      <c r="O83" s="90"/>
      <c r="P83" s="90"/>
    </row>
    <row r="84" spans="11:16" ht="18">
      <c r="K84" s="90"/>
      <c r="M84" s="90"/>
      <c r="N84" s="90"/>
      <c r="O84" s="90"/>
      <c r="P84" s="90"/>
    </row>
    <row r="85" spans="11:16" ht="18">
      <c r="K85" s="90"/>
      <c r="M85" s="90"/>
      <c r="N85" s="90"/>
      <c r="O85" s="90"/>
      <c r="P85" s="90"/>
    </row>
    <row r="86" spans="11:16" ht="18">
      <c r="K86" s="90"/>
      <c r="M86" s="90"/>
      <c r="N86" s="90"/>
      <c r="O86" s="90"/>
      <c r="P86" s="90"/>
    </row>
    <row r="87" spans="11:16" ht="18">
      <c r="K87" s="90"/>
      <c r="M87" s="90"/>
      <c r="N87" s="90"/>
      <c r="O87" s="90"/>
      <c r="P87" s="90"/>
    </row>
    <row r="88" spans="11:16" ht="18">
      <c r="K88" s="90"/>
      <c r="M88" s="90"/>
      <c r="N88" s="90"/>
      <c r="O88" s="90"/>
      <c r="P88" s="90"/>
    </row>
    <row r="89" spans="11:16" ht="18">
      <c r="K89" s="90"/>
      <c r="M89" s="90"/>
      <c r="N89" s="90"/>
      <c r="O89" s="90"/>
      <c r="P89" s="90"/>
    </row>
    <row r="90" spans="11:16" ht="18">
      <c r="K90" s="90"/>
      <c r="M90" s="90"/>
      <c r="N90" s="90"/>
      <c r="O90" s="90"/>
      <c r="P90" s="90"/>
    </row>
    <row r="91" spans="11:16" ht="18">
      <c r="K91" s="90"/>
      <c r="M91" s="90"/>
      <c r="N91" s="90"/>
      <c r="O91" s="90"/>
      <c r="P91" s="90"/>
    </row>
    <row r="92" spans="11:16" ht="18">
      <c r="K92" s="90"/>
      <c r="M92" s="90"/>
      <c r="N92" s="90"/>
      <c r="O92" s="90"/>
      <c r="P92" s="90"/>
    </row>
    <row r="93" spans="11:16" ht="18">
      <c r="K93" s="90"/>
      <c r="M93" s="90"/>
      <c r="N93" s="90"/>
      <c r="O93" s="90"/>
      <c r="P93" s="90"/>
    </row>
    <row r="94" spans="11:16" ht="18">
      <c r="K94" s="90"/>
      <c r="M94" s="90"/>
      <c r="N94" s="90"/>
      <c r="O94" s="90"/>
      <c r="P94" s="90"/>
    </row>
    <row r="95" spans="11:16" ht="18">
      <c r="K95" s="90"/>
      <c r="M95" s="90"/>
      <c r="N95" s="90"/>
      <c r="O95" s="90"/>
      <c r="P95" s="90"/>
    </row>
    <row r="96" spans="11:16" ht="18">
      <c r="K96" s="90"/>
      <c r="M96" s="90"/>
      <c r="N96" s="90"/>
      <c r="O96" s="90"/>
      <c r="P96" s="90"/>
    </row>
    <row r="97" spans="11:16" ht="18">
      <c r="K97" s="90"/>
      <c r="M97" s="90"/>
      <c r="N97" s="90"/>
      <c r="O97" s="90"/>
      <c r="P97" s="90"/>
    </row>
    <row r="98" spans="11:16" ht="18">
      <c r="K98" s="90"/>
      <c r="M98" s="90"/>
      <c r="N98" s="90"/>
      <c r="O98" s="90"/>
      <c r="P98" s="90"/>
    </row>
    <row r="99" spans="11:16" ht="18">
      <c r="K99" s="90"/>
      <c r="M99" s="90"/>
      <c r="N99" s="90"/>
      <c r="O99" s="90"/>
      <c r="P99" s="90"/>
    </row>
    <row r="100" spans="11:16" ht="18">
      <c r="K100" s="90"/>
      <c r="M100" s="90"/>
      <c r="N100" s="90"/>
      <c r="O100" s="90"/>
      <c r="P100" s="90"/>
    </row>
    <row r="101" spans="11:16" ht="18">
      <c r="K101" s="90"/>
      <c r="M101" s="90"/>
      <c r="N101" s="90"/>
      <c r="O101" s="90"/>
      <c r="P101" s="90"/>
    </row>
    <row r="102" spans="11:16" ht="18">
      <c r="K102" s="90"/>
      <c r="M102" s="90"/>
      <c r="N102" s="90"/>
      <c r="O102" s="90"/>
      <c r="P102" s="90"/>
    </row>
    <row r="103" spans="11:16" ht="18">
      <c r="K103" s="90"/>
      <c r="M103" s="90"/>
      <c r="N103" s="90"/>
      <c r="O103" s="90"/>
      <c r="P103" s="90"/>
    </row>
    <row r="104" spans="11:16" ht="18">
      <c r="K104" s="90"/>
      <c r="M104" s="90"/>
      <c r="N104" s="90"/>
      <c r="O104" s="90"/>
      <c r="P104" s="90"/>
    </row>
    <row r="105" spans="5:17" s="13" customFormat="1" ht="18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1:16" ht="18">
      <c r="K106" s="90"/>
      <c r="M106" s="90"/>
      <c r="N106" s="90"/>
      <c r="O106" s="90"/>
      <c r="P106" s="90"/>
    </row>
    <row r="107" spans="11:16" ht="18">
      <c r="K107" s="90"/>
      <c r="M107" s="90"/>
      <c r="N107" s="90"/>
      <c r="O107" s="90"/>
      <c r="P107" s="90"/>
    </row>
    <row r="108" spans="11:16" ht="18">
      <c r="K108" s="90"/>
      <c r="M108" s="90"/>
      <c r="N108" s="90"/>
      <c r="O108" s="90"/>
      <c r="P108" s="90"/>
    </row>
    <row r="109" spans="11:16" ht="18">
      <c r="K109" s="90"/>
      <c r="M109" s="90"/>
      <c r="N109" s="90"/>
      <c r="O109" s="90"/>
      <c r="P109" s="90"/>
    </row>
    <row r="110" spans="11:16" ht="18">
      <c r="K110" s="90"/>
      <c r="M110" s="90"/>
      <c r="N110" s="90"/>
      <c r="O110" s="90"/>
      <c r="P110" s="90"/>
    </row>
    <row r="111" spans="11:16" ht="18">
      <c r="K111" s="90"/>
      <c r="M111" s="90"/>
      <c r="N111" s="90"/>
      <c r="O111" s="90"/>
      <c r="P111" s="90"/>
    </row>
    <row r="112" spans="11:16" ht="18">
      <c r="K112" s="90"/>
      <c r="M112" s="90"/>
      <c r="N112" s="90"/>
      <c r="O112" s="90"/>
      <c r="P112" s="90"/>
    </row>
    <row r="113" spans="11:16" ht="24" customHeight="1">
      <c r="K113" s="90"/>
      <c r="M113" s="90"/>
      <c r="N113" s="90"/>
      <c r="O113" s="90"/>
      <c r="P113" s="90"/>
    </row>
    <row r="114" spans="11:16" ht="24" customHeight="1">
      <c r="K114" s="90"/>
      <c r="M114" s="90"/>
      <c r="N114" s="90"/>
      <c r="O114" s="90"/>
      <c r="P114" s="90"/>
    </row>
    <row r="115" spans="11:16" ht="24" customHeight="1">
      <c r="K115" s="90"/>
      <c r="M115" s="90"/>
      <c r="N115" s="90"/>
      <c r="O115" s="90"/>
      <c r="P115" s="90"/>
    </row>
    <row r="116" spans="11:16" ht="24" customHeight="1">
      <c r="K116" s="90"/>
      <c r="M116" s="90"/>
      <c r="N116" s="90"/>
      <c r="O116" s="90"/>
      <c r="P116" s="90"/>
    </row>
    <row r="117" spans="11:16" ht="24" customHeight="1">
      <c r="K117" s="90"/>
      <c r="M117" s="90"/>
      <c r="N117" s="90"/>
      <c r="O117" s="90"/>
      <c r="P117" s="90"/>
    </row>
    <row r="118" spans="11:16" ht="24" customHeight="1">
      <c r="K118" s="90"/>
      <c r="M118" s="90"/>
      <c r="N118" s="90"/>
      <c r="O118" s="90"/>
      <c r="P118" s="90"/>
    </row>
    <row r="119" spans="11:16" ht="24.75" customHeight="1">
      <c r="K119" s="90"/>
      <c r="M119" s="90"/>
      <c r="N119" s="90"/>
      <c r="O119" s="90"/>
      <c r="P119" s="90"/>
    </row>
    <row r="120" spans="11:16" ht="24.75" customHeight="1">
      <c r="K120" s="90"/>
      <c r="M120" s="90"/>
      <c r="N120" s="90"/>
      <c r="O120" s="90"/>
      <c r="P120" s="90"/>
    </row>
    <row r="121" spans="11:16" ht="18">
      <c r="K121" s="90"/>
      <c r="M121" s="90"/>
      <c r="N121" s="90"/>
      <c r="O121" s="90"/>
      <c r="P121" s="90"/>
    </row>
    <row r="124" spans="5:17" s="13" customFormat="1" ht="18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5:17" s="13" customFormat="1" ht="10.5" customHeight="1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5:17" s="13" customFormat="1" ht="18" hidden="1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5:17" s="13" customFormat="1" ht="18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5:17" s="13" customFormat="1" ht="18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43" spans="11:16" ht="18">
      <c r="K143" s="90"/>
      <c r="M143" s="90"/>
      <c r="N143" s="90"/>
      <c r="O143" s="90"/>
      <c r="P143" s="90"/>
    </row>
    <row r="144" spans="11:16" ht="18">
      <c r="K144" s="90"/>
      <c r="M144" s="90"/>
      <c r="N144" s="90"/>
      <c r="O144" s="90"/>
      <c r="P144" s="90"/>
    </row>
    <row r="145" spans="11:16" ht="18">
      <c r="K145" s="90"/>
      <c r="M145" s="90"/>
      <c r="N145" s="90"/>
      <c r="O145" s="90"/>
      <c r="P145" s="90"/>
    </row>
    <row r="146" spans="11:16" ht="18">
      <c r="K146" s="90"/>
      <c r="M146" s="90"/>
      <c r="N146" s="90"/>
      <c r="O146" s="90"/>
      <c r="P146" s="90"/>
    </row>
    <row r="147" spans="11:16" ht="18">
      <c r="K147" s="90"/>
      <c r="M147" s="90"/>
      <c r="N147" s="90"/>
      <c r="O147" s="90"/>
      <c r="P147" s="90"/>
    </row>
    <row r="148" spans="5:17" s="13" customFormat="1" ht="18"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1:16" ht="18">
      <c r="K149" s="90"/>
      <c r="M149" s="90"/>
      <c r="N149" s="90"/>
      <c r="O149" s="90"/>
      <c r="P149" s="90"/>
    </row>
    <row r="150" spans="11:16" ht="18">
      <c r="K150" s="90"/>
      <c r="M150" s="90"/>
      <c r="N150" s="90"/>
      <c r="O150" s="90"/>
      <c r="P150" s="90"/>
    </row>
    <row r="151" spans="11:16" ht="18">
      <c r="K151" s="90"/>
      <c r="M151" s="90"/>
      <c r="N151" s="90"/>
      <c r="O151" s="90"/>
      <c r="P151" s="90"/>
    </row>
    <row r="152" spans="11:16" ht="18">
      <c r="K152" s="90"/>
      <c r="M152" s="90"/>
      <c r="N152" s="90"/>
      <c r="O152" s="90"/>
      <c r="P152" s="90"/>
    </row>
    <row r="153" spans="11:16" ht="18">
      <c r="K153" s="90"/>
      <c r="M153" s="90"/>
      <c r="N153" s="90"/>
      <c r="O153" s="90"/>
      <c r="P153" s="90"/>
    </row>
  </sheetData>
  <mergeCells count="6">
    <mergeCell ref="Y28:Z28"/>
    <mergeCell ref="B1:D1"/>
    <mergeCell ref="F4:P4"/>
    <mergeCell ref="L60:M60"/>
    <mergeCell ref="V27:W27"/>
    <mergeCell ref="V28:W28"/>
  </mergeCells>
  <printOptions/>
  <pageMargins left="0.5905511811023623" right="0.5905511811023623" top="0.5905511811023623" bottom="0.68" header="0.511811023" footer="0.511811023"/>
  <pageSetup fitToHeight="1" fitToWidth="1" horizontalDpi="180" verticalDpi="180" orientation="portrait" paperSize="9" scale="35" r:id="rId4"/>
  <headerFooter alignWithMargins="0">
    <oddFooter>&amp;LARGE Kompost und Biogas Österreich&amp;R&amp;G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Gerti Anzengruber</dc:creator>
  <cp:keywords/>
  <dc:description/>
  <cp:lastModifiedBy>Gertrud Anzengruber</cp:lastModifiedBy>
  <cp:lastPrinted>2008-10-09T13:10:46Z</cp:lastPrinted>
  <dcterms:created xsi:type="dcterms:W3CDTF">2008-10-08T09:56:10Z</dcterms:created>
  <dcterms:modified xsi:type="dcterms:W3CDTF">2010-04-15T08:44:12Z</dcterms:modified>
  <cp:category/>
  <cp:version/>
  <cp:contentType/>
  <cp:contentStatus/>
</cp:coreProperties>
</file>